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ЛАВНАЯ" sheetId="1" r:id="rId1"/>
    <sheet name="Корзина" sheetId="2" r:id="rId2"/>
    <sheet name="Инфляция" sheetId="3" r:id="rId3"/>
    <sheet name="ИПЦ" sheetId="4" r:id="rId4"/>
    <sheet name="Цены" sheetId="5" r:id="rId5"/>
    <sheet name="Расчеты" sheetId="6" r:id="rId6"/>
  </sheets>
  <definedNames>
    <definedName name="_xlnm._FilterDatabase" localSheetId="5" hidden="1">'Расчеты'!$A$1:$F$87</definedName>
    <definedName name="_xlnm._FilterDatabase" localSheetId="4" hidden="1">'Цены'!$A$1:$F$87</definedName>
  </definedNames>
  <calcPr fullCalcOnLoad="1"/>
</workbook>
</file>

<file path=xl/sharedStrings.xml><?xml version="1.0" encoding="utf-8"?>
<sst xmlns="http://schemas.openxmlformats.org/spreadsheetml/2006/main" count="1364" uniqueCount="301">
  <si>
    <t>ХЛЕБ</t>
  </si>
  <si>
    <t>Нарезной</t>
  </si>
  <si>
    <t>Столичный</t>
  </si>
  <si>
    <t>НАПИТКИ</t>
  </si>
  <si>
    <t>АЛКОГОЛЬ</t>
  </si>
  <si>
    <t>Вино</t>
  </si>
  <si>
    <t>ТРАНСПОРТ</t>
  </si>
  <si>
    <t>Бензин</t>
  </si>
  <si>
    <t>Электричка (в пределах Москвы)</t>
  </si>
  <si>
    <t>Автобус</t>
  </si>
  <si>
    <t>МОЛОЧ ПРОДУКТЫ</t>
  </si>
  <si>
    <t>ПРИПРАВЫ</t>
  </si>
  <si>
    <t>Сахар</t>
  </si>
  <si>
    <t>Соль</t>
  </si>
  <si>
    <t>ОСН</t>
  </si>
  <si>
    <t>ЗАКУСКИ</t>
  </si>
  <si>
    <t>Московский картофель</t>
  </si>
  <si>
    <t>МЯСО</t>
  </si>
  <si>
    <t>Курица</t>
  </si>
  <si>
    <t>Свинина</t>
  </si>
  <si>
    <t>Фарш</t>
  </si>
  <si>
    <t>Минтай</t>
  </si>
  <si>
    <t>Печень</t>
  </si>
  <si>
    <t>ПОЛУФАБРИКАТЫ</t>
  </si>
  <si>
    <t>ФРУКТЫ</t>
  </si>
  <si>
    <t>Яблоки</t>
  </si>
  <si>
    <t>Мандарины</t>
  </si>
  <si>
    <t>Лимоны</t>
  </si>
  <si>
    <t>Бананы</t>
  </si>
  <si>
    <t>ОВОЩИ</t>
  </si>
  <si>
    <t>Картофель</t>
  </si>
  <si>
    <t>Капуста</t>
  </si>
  <si>
    <t>Помидоры</t>
  </si>
  <si>
    <t>Морковь</t>
  </si>
  <si>
    <t>Свекла</t>
  </si>
  <si>
    <t>ПРОЧЕЕ</t>
  </si>
  <si>
    <t>Батарейки АА</t>
  </si>
  <si>
    <t>Мешки для мусора</t>
  </si>
  <si>
    <t>Сигареты</t>
  </si>
  <si>
    <t>Товар</t>
  </si>
  <si>
    <t>Марка</t>
  </si>
  <si>
    <t>Вес/объем</t>
  </si>
  <si>
    <t>400 г.</t>
  </si>
  <si>
    <t>Плюшка Московская</t>
  </si>
  <si>
    <t>150 г.</t>
  </si>
  <si>
    <t>1-я категория</t>
  </si>
  <si>
    <t>10 шт.</t>
  </si>
  <si>
    <t>Липтон</t>
  </si>
  <si>
    <t>100 пакетиков</t>
  </si>
  <si>
    <t>190 г.</t>
  </si>
  <si>
    <t>1,5 л.</t>
  </si>
  <si>
    <t>Пепси.</t>
  </si>
  <si>
    <t>2 л.</t>
  </si>
  <si>
    <t>0,5 л.</t>
  </si>
  <si>
    <t>Путинка</t>
  </si>
  <si>
    <t>Якобс Монарх</t>
  </si>
  <si>
    <t>Добрый Яблоко</t>
  </si>
  <si>
    <t>10 поездок</t>
  </si>
  <si>
    <t>ДвД 3,2%</t>
  </si>
  <si>
    <t>0,95 л.</t>
  </si>
  <si>
    <t>1 л.</t>
  </si>
  <si>
    <t>Даниссимо</t>
  </si>
  <si>
    <t>130 г.</t>
  </si>
  <si>
    <t>Валио 82%</t>
  </si>
  <si>
    <t>200 г.</t>
  </si>
  <si>
    <t>230 г.</t>
  </si>
  <si>
    <t>ДвД 5,5%</t>
  </si>
  <si>
    <t>250 г.</t>
  </si>
  <si>
    <t>Эдам</t>
  </si>
  <si>
    <t>1 кг.</t>
  </si>
  <si>
    <t>Хайнц стекло</t>
  </si>
  <si>
    <t>Олейна</t>
  </si>
  <si>
    <t>2 кг.</t>
  </si>
  <si>
    <t>Полесье Экстра</t>
  </si>
  <si>
    <t>МЖК Провансаль Классич.</t>
  </si>
  <si>
    <t>220 мл.</t>
  </si>
  <si>
    <t>Зерница</t>
  </si>
  <si>
    <t>900 г.</t>
  </si>
  <si>
    <t>Макфа</t>
  </si>
  <si>
    <t>450 г.</t>
  </si>
  <si>
    <t>Мука пшеничная</t>
  </si>
  <si>
    <t>Батончик РотФронт</t>
  </si>
  <si>
    <t>70 г.</t>
  </si>
  <si>
    <t>Ветчина говяжья</t>
  </si>
  <si>
    <t>Останкино</t>
  </si>
  <si>
    <t>500 г.</t>
  </si>
  <si>
    <t>Микоян</t>
  </si>
  <si>
    <t>Велком</t>
  </si>
  <si>
    <t>540 г.</t>
  </si>
  <si>
    <t>Петелинка</t>
  </si>
  <si>
    <t>Говядина</t>
  </si>
  <si>
    <t>Блинчики с творогом</t>
  </si>
  <si>
    <t>420 г.</t>
  </si>
  <si>
    <t>Руский Хит</t>
  </si>
  <si>
    <t>Голден</t>
  </si>
  <si>
    <t>3 кг.</t>
  </si>
  <si>
    <t>Лук репчатый</t>
  </si>
  <si>
    <t>Огурцы средние</t>
  </si>
  <si>
    <t>Энерджайзер Base</t>
  </si>
  <si>
    <t>4 шт</t>
  </si>
  <si>
    <t>Фейри</t>
  </si>
  <si>
    <t>Колгейт Тотал</t>
  </si>
  <si>
    <t>100 мл.</t>
  </si>
  <si>
    <t>1 шт.</t>
  </si>
  <si>
    <t>30 л.</t>
  </si>
  <si>
    <t>30 шт.</t>
  </si>
  <si>
    <t>Тайд Колор</t>
  </si>
  <si>
    <t>Зева Плюс</t>
  </si>
  <si>
    <t>4 рулона</t>
  </si>
  <si>
    <t>Хед-ен-Шолдерс</t>
  </si>
  <si>
    <t>400 мл.</t>
  </si>
  <si>
    <t>Вискас</t>
  </si>
  <si>
    <t>Шейка</t>
  </si>
  <si>
    <t>Российский 5 звезд</t>
  </si>
  <si>
    <t>Арбатское белое п/сл</t>
  </si>
  <si>
    <t>0,7 л.</t>
  </si>
  <si>
    <t>Красная цена</t>
  </si>
  <si>
    <t>ЛЕКАРСТВА</t>
  </si>
  <si>
    <t>Пластырь</t>
  </si>
  <si>
    <t>Космос</t>
  </si>
  <si>
    <t>20 шт.</t>
  </si>
  <si>
    <t>55 г.</t>
  </si>
  <si>
    <t>Жвачка</t>
  </si>
  <si>
    <t>Орбит</t>
  </si>
  <si>
    <t>14 г.</t>
  </si>
  <si>
    <t>Колдрекс</t>
  </si>
  <si>
    <t>12 табл.</t>
  </si>
  <si>
    <t>Нурофен</t>
  </si>
  <si>
    <t>24 табл.</t>
  </si>
  <si>
    <t>Нош-Па</t>
  </si>
  <si>
    <t>60 табл.</t>
  </si>
  <si>
    <t>24 табл. 200 мг.</t>
  </si>
  <si>
    <t>60 табл. 40 мг.</t>
  </si>
  <si>
    <t>Стрепсилс апельсин</t>
  </si>
  <si>
    <t>10 мл.</t>
  </si>
  <si>
    <t>50 г.</t>
  </si>
  <si>
    <t>Быструмгель 2,5%</t>
  </si>
  <si>
    <t>Компливит</t>
  </si>
  <si>
    <t>Валокордин</t>
  </si>
  <si>
    <t>50 мг.</t>
  </si>
  <si>
    <t>Гастал</t>
  </si>
  <si>
    <t>30 табл.</t>
  </si>
  <si>
    <t>Имодиум</t>
  </si>
  <si>
    <t>20 капс.</t>
  </si>
  <si>
    <t>342 г.</t>
  </si>
  <si>
    <t>Парламент</t>
  </si>
  <si>
    <t>1 пачка</t>
  </si>
  <si>
    <t>ЖКХ</t>
  </si>
  <si>
    <t>1 кВт*ч</t>
  </si>
  <si>
    <t>1 куб. м.</t>
  </si>
  <si>
    <t>ХВС</t>
  </si>
  <si>
    <t>Содержание</t>
  </si>
  <si>
    <t>1 кв. м.</t>
  </si>
  <si>
    <t>Сеанс 19.00</t>
  </si>
  <si>
    <t>5 звезд Бирюлево</t>
  </si>
  <si>
    <t>Электричество</t>
  </si>
  <si>
    <t>Машинкой</t>
  </si>
  <si>
    <t>Аи95</t>
  </si>
  <si>
    <t>Баунти</t>
  </si>
  <si>
    <t>Белый</t>
  </si>
  <si>
    <t>Черный</t>
  </si>
  <si>
    <t>Булка</t>
  </si>
  <si>
    <t>Яйца</t>
  </si>
  <si>
    <t>Чай черный</t>
  </si>
  <si>
    <t>Кофе растворимый</t>
  </si>
  <si>
    <t>Сок</t>
  </si>
  <si>
    <t>Газировка</t>
  </si>
  <si>
    <t>Водка</t>
  </si>
  <si>
    <t>Пиво</t>
  </si>
  <si>
    <t>Коньяк</t>
  </si>
  <si>
    <t>Метро</t>
  </si>
  <si>
    <t>1 поездка</t>
  </si>
  <si>
    <t>Молоко</t>
  </si>
  <si>
    <t>Кефир</t>
  </si>
  <si>
    <t>Йогурт</t>
  </si>
  <si>
    <t>Масло</t>
  </si>
  <si>
    <t>Сметана</t>
  </si>
  <si>
    <t>Творог</t>
  </si>
  <si>
    <t>Сыр</t>
  </si>
  <si>
    <t>Кетчуп</t>
  </si>
  <si>
    <t>Подсолнечное масло</t>
  </si>
  <si>
    <t>Майонез</t>
  </si>
  <si>
    <t>Рис длинный</t>
  </si>
  <si>
    <t>Гречка</t>
  </si>
  <si>
    <t>Пшено</t>
  </si>
  <si>
    <t>Макароны</t>
  </si>
  <si>
    <t>Шоколадный батончик</t>
  </si>
  <si>
    <t>Конфеты</t>
  </si>
  <si>
    <t>Чипсы</t>
  </si>
  <si>
    <t>Колбаса докторская</t>
  </si>
  <si>
    <t>Сосиски молочные</t>
  </si>
  <si>
    <t>Пельмени</t>
  </si>
  <si>
    <t>Пицца</t>
  </si>
  <si>
    <t>Зел горошек</t>
  </si>
  <si>
    <t>Моющее средство</t>
  </si>
  <si>
    <t>Зубная паста</t>
  </si>
  <si>
    <t>Стиральный порошок</t>
  </si>
  <si>
    <t>Туалетная бумага</t>
  </si>
  <si>
    <t>Шампунь</t>
  </si>
  <si>
    <t>Корм для животных</t>
  </si>
  <si>
    <t>Кино</t>
  </si>
  <si>
    <t>Стрижка</t>
  </si>
  <si>
    <t>Домашний. Агро-Бим.</t>
  </si>
  <si>
    <t>УСЛУГИ</t>
  </si>
  <si>
    <t>В месяц</t>
  </si>
  <si>
    <t>www.myrichway.ru</t>
  </si>
  <si>
    <t>Калькулятор индивидуальной инфляции</t>
  </si>
  <si>
    <t xml:space="preserve"> января </t>
  </si>
  <si>
    <t xml:space="preserve"> февраля </t>
  </si>
  <si>
    <t xml:space="preserve"> марта </t>
  </si>
  <si>
    <t xml:space="preserve"> апреля </t>
  </si>
  <si>
    <t xml:space="preserve"> мая </t>
  </si>
  <si>
    <t xml:space="preserve"> июня </t>
  </si>
  <si>
    <t xml:space="preserve"> июля </t>
  </si>
  <si>
    <t xml:space="preserve"> августа </t>
  </si>
  <si>
    <t xml:space="preserve"> сентября </t>
  </si>
  <si>
    <t xml:space="preserve"> октября </t>
  </si>
  <si>
    <t xml:space="preserve"> ноября </t>
  </si>
  <si>
    <t xml:space="preserve"> декабря </t>
  </si>
  <si>
    <t>За месяц</t>
  </si>
  <si>
    <t>С начала года</t>
  </si>
  <si>
    <t>Индивидуальная корзина потребителя</t>
  </si>
  <si>
    <t xml:space="preserve">Введите дату: </t>
  </si>
  <si>
    <t>Введите структуру вашей потребительской корзины</t>
  </si>
  <si>
    <t>Вернуться на главную</t>
  </si>
  <si>
    <t>ИНДЕКС ЦЕН</t>
  </si>
  <si>
    <t>ИНФЛЯЦИЯ</t>
  </si>
  <si>
    <t>Как пользоваться калькулятором:</t>
  </si>
  <si>
    <t>1. Введите нужную вам дату (например, сегодняшнюю).</t>
  </si>
  <si>
    <t>считает инфляцию по месяцам. Т.е. введя 17.03.2010, вы</t>
  </si>
  <si>
    <t>получите результат на 1 марта 2010 года.</t>
  </si>
  <si>
    <t>2. Нажмите ссылку "Введите структуру вашей потребительской</t>
  </si>
  <si>
    <t>корзины". Инструкция по вводу находится на листе "Корзина".</t>
  </si>
  <si>
    <t xml:space="preserve">3. Вы видите расчет роста цен (безотносительно структуры </t>
  </si>
  <si>
    <t xml:space="preserve">потребления) и расчет вашей личной инфляции. В отчете </t>
  </si>
  <si>
    <t xml:space="preserve">4. Для более подробной информации (изменения цен на </t>
  </si>
  <si>
    <t>конкретные группы товаров) нажмите ссылку под интересующим</t>
  </si>
  <si>
    <t>вас отчетом.</t>
  </si>
  <si>
    <t xml:space="preserve">Если вы не знаете, чем инфляция отличается от роста цен, </t>
  </si>
  <si>
    <t>прочтите статью на блоге.</t>
  </si>
  <si>
    <t>Ссылка.</t>
  </si>
  <si>
    <t>Инструкция по заполнению:</t>
  </si>
  <si>
    <t>1. Данные вводить в ячейки, выделенные цветом.</t>
  </si>
  <si>
    <t>потребляемое в месяц. Потребляемое лично вами</t>
  </si>
  <si>
    <t>или же семьей - это зависит от того, чью инфляцию</t>
  </si>
  <si>
    <t>вы хотите посчитать: свою личную или семейную.</t>
  </si>
  <si>
    <t>сходной группы товаров, не обязательно совпадаю-</t>
  </si>
  <si>
    <t>щей с указанным в строке продуктом или маркой.</t>
  </si>
  <si>
    <t>2. В каждую ячейку вносятся данные о потреблении</t>
  </si>
  <si>
    <t>Пример: В строку Йогурт нужно вносить не только</t>
  </si>
  <si>
    <t xml:space="preserve">творожки Даниссимо, но и похожие йогурты других </t>
  </si>
  <si>
    <t>марок. В строку Газировка нужно вносить не только</t>
  </si>
  <si>
    <t>Пепси, но и Спрайт, Кока-Колу и т.п.</t>
  </si>
  <si>
    <t>3. В каждую ячейку вносится количество продукта,</t>
  </si>
  <si>
    <t>4. В столбце Вес/объем указаны единицы измерения</t>
  </si>
  <si>
    <t xml:space="preserve">потребления, которые надо учитывать при вводе </t>
  </si>
  <si>
    <t>своих данных.</t>
  </si>
  <si>
    <t xml:space="preserve">Пример: Вы выпиваете 2 полуторалитровых пакета </t>
  </si>
  <si>
    <t>молока в месяц, т.е. 3 литра. Значит в ячейке молоко</t>
  </si>
  <si>
    <t>вы должны указать 3 (т.к. единица измерения потреб-</t>
  </si>
  <si>
    <t>ления молока - 1 литр).</t>
  </si>
  <si>
    <t xml:space="preserve">Если вы покупаете бутылку коньяка раз в год, то в </t>
  </si>
  <si>
    <t>ячейке нужно указать 0,08 (примерное месячное</t>
  </si>
  <si>
    <t>потребление).</t>
  </si>
  <si>
    <t>ДвД 20%</t>
  </si>
  <si>
    <t>Охота</t>
  </si>
  <si>
    <t>Пять плюсов</t>
  </si>
  <si>
    <t>Дон Густо</t>
  </si>
  <si>
    <t>350 г.</t>
  </si>
  <si>
    <t>Бондюэль</t>
  </si>
  <si>
    <t>650 г.</t>
  </si>
  <si>
    <t>Валио 79%</t>
  </si>
  <si>
    <t>75 Вт</t>
  </si>
  <si>
    <t>Лампочка</t>
  </si>
  <si>
    <t>С нач года</t>
  </si>
  <si>
    <t>За год</t>
  </si>
  <si>
    <t>Всего</t>
  </si>
  <si>
    <t>Год</t>
  </si>
  <si>
    <t>Месяц:</t>
  </si>
  <si>
    <t>Год:</t>
  </si>
  <si>
    <t>Первый столбец:</t>
  </si>
  <si>
    <t>1-й столбец года:</t>
  </si>
  <si>
    <t>Текущий столбец:</t>
  </si>
  <si>
    <t>12 месяцев:</t>
  </si>
  <si>
    <t>Пред столбец:</t>
  </si>
  <si>
    <t>ОТЧЕТ ОБ ИНДЕКСЕ ЦЕН:</t>
  </si>
  <si>
    <t>За 12 месяцев</t>
  </si>
  <si>
    <t>С 1 января 2010</t>
  </si>
  <si>
    <t>Для получения подробной информации об индексе потребительских цен</t>
  </si>
  <si>
    <t>по отдельным группам товаров нажмите ссылку:</t>
  </si>
  <si>
    <t>Тек</t>
  </si>
  <si>
    <t>Прош</t>
  </si>
  <si>
    <t>12 мес</t>
  </si>
  <si>
    <t>Санорин 0,1%</t>
  </si>
  <si>
    <t>ОТЧЕТ ОБ ИНФЛЯЦИИ:</t>
  </si>
  <si>
    <t>Для получения подробной информации об уровне вашей личной инфляции</t>
  </si>
  <si>
    <t>13,6 г.</t>
  </si>
  <si>
    <t xml:space="preserve">показаны 4 цифры - изменение показателей за прошедший </t>
  </si>
  <si>
    <t>месяц, изменение с начала текущего года, изменение за</t>
  </si>
  <si>
    <t>последние 12 месяцев и изменение с начала эксперимента.</t>
  </si>
  <si>
    <t>Калькулятор работает с данными начиная с 2010 года 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</si>
</sst>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mmm/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u val="single"/>
      <sz val="10"/>
      <color indexed="12"/>
      <name val="Arial Cyr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15" applyBorder="1" applyAlignment="1">
      <alignment horizontal="right"/>
    </xf>
    <xf numFmtId="0" fontId="5" fillId="0" borderId="9" xfId="15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9" xfId="15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20" applyNumberFormat="1" applyBorder="1" applyAlignment="1">
      <alignment/>
    </xf>
    <xf numFmtId="180" fontId="1" fillId="0" borderId="19" xfId="20" applyNumberFormat="1" applyFont="1" applyBorder="1" applyAlignment="1">
      <alignment/>
    </xf>
    <xf numFmtId="180" fontId="1" fillId="0" borderId="16" xfId="20" applyNumberFormat="1" applyFont="1" applyBorder="1" applyAlignment="1">
      <alignment/>
    </xf>
    <xf numFmtId="180" fontId="0" fillId="0" borderId="20" xfId="20" applyNumberFormat="1" applyBorder="1" applyAlignment="1">
      <alignment/>
    </xf>
    <xf numFmtId="180" fontId="0" fillId="0" borderId="21" xfId="20" applyNumberFormat="1" applyBorder="1" applyAlignment="1">
      <alignment/>
    </xf>
    <xf numFmtId="180" fontId="0" fillId="0" borderId="22" xfId="20" applyNumberFormat="1" applyBorder="1" applyAlignment="1">
      <alignment/>
    </xf>
    <xf numFmtId="0" fontId="1" fillId="0" borderId="0" xfId="0" applyFont="1" applyAlignment="1">
      <alignment horizontal="right"/>
    </xf>
    <xf numFmtId="0" fontId="0" fillId="2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" borderId="2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0" fontId="0" fillId="0" borderId="18" xfId="20" applyNumberFormat="1" applyFont="1" applyBorder="1" applyAlignment="1">
      <alignment/>
    </xf>
    <xf numFmtId="180" fontId="0" fillId="0" borderId="20" xfId="20" applyNumberFormat="1" applyFont="1" applyBorder="1" applyAlignment="1">
      <alignment/>
    </xf>
    <xf numFmtId="180" fontId="0" fillId="0" borderId="21" xfId="20" applyNumberFormat="1" applyFont="1" applyBorder="1" applyAlignment="1">
      <alignment/>
    </xf>
    <xf numFmtId="180" fontId="0" fillId="0" borderId="22" xfId="2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23" xfId="15" applyFont="1" applyBorder="1" applyAlignment="1">
      <alignment/>
    </xf>
    <xf numFmtId="0" fontId="0" fillId="0" borderId="0" xfId="18">
      <alignment/>
      <protection/>
    </xf>
    <xf numFmtId="0" fontId="1" fillId="0" borderId="0" xfId="18" applyFont="1">
      <alignment/>
      <protection/>
    </xf>
    <xf numFmtId="180" fontId="11" fillId="0" borderId="15" xfId="20" applyNumberFormat="1" applyFont="1" applyBorder="1" applyAlignment="1">
      <alignment horizontal="center" vertical="center"/>
    </xf>
    <xf numFmtId="180" fontId="11" fillId="0" borderId="24" xfId="20" applyNumberFormat="1" applyFont="1" applyBorder="1" applyAlignment="1">
      <alignment horizontal="center" vertical="center"/>
    </xf>
    <xf numFmtId="180" fontId="11" fillId="0" borderId="17" xfId="20" applyNumberFormat="1" applyFont="1" applyBorder="1" applyAlignment="1">
      <alignment horizontal="center" vertical="center"/>
    </xf>
    <xf numFmtId="180" fontId="11" fillId="0" borderId="25" xfId="20" applyNumberFormat="1" applyFont="1" applyBorder="1" applyAlignment="1">
      <alignment horizontal="center" vertical="center"/>
    </xf>
    <xf numFmtId="180" fontId="11" fillId="0" borderId="26" xfId="20" applyNumberFormat="1" applyFont="1" applyBorder="1" applyAlignment="1">
      <alignment horizontal="center" vertical="center"/>
    </xf>
    <xf numFmtId="180" fontId="11" fillId="0" borderId="28" xfId="20" applyNumberFormat="1" applyFont="1" applyBorder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14" fontId="0" fillId="2" borderId="29" xfId="0" applyNumberFormat="1" applyFill="1" applyBorder="1" applyAlignment="1">
      <alignment horizontal="center"/>
    </xf>
    <xf numFmtId="14" fontId="0" fillId="2" borderId="3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29" xfId="15" applyFont="1" applyFill="1" applyBorder="1" applyAlignment="1">
      <alignment horizontal="center"/>
    </xf>
    <xf numFmtId="0" fontId="5" fillId="2" borderId="32" xfId="15" applyFont="1" applyFill="1" applyBorder="1" applyAlignment="1">
      <alignment horizontal="center"/>
    </xf>
    <xf numFmtId="0" fontId="5" fillId="2" borderId="31" xfId="15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180" fontId="7" fillId="0" borderId="0" xfId="2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inflation-2010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richway.ru/rossta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tabSelected="1" workbookViewId="0" topLeftCell="A1">
      <selection activeCell="G5" sqref="G5"/>
    </sheetView>
  </sheetViews>
  <sheetFormatPr defaultColWidth="9.140625" defaultRowHeight="12.75"/>
  <cols>
    <col min="1" max="1" width="1.1484375" style="0" customWidth="1"/>
    <col min="2" max="9" width="8.57421875" style="0" customWidth="1"/>
    <col min="11" max="11" width="27.140625" style="0" customWidth="1"/>
    <col min="12" max="12" width="11.00390625" style="0" customWidth="1"/>
    <col min="13" max="13" width="19.00390625" style="0" customWidth="1"/>
    <col min="14" max="16" width="9.28125" style="0" hidden="1" customWidth="1"/>
    <col min="17" max="17" width="17.00390625" style="0" hidden="1" customWidth="1"/>
    <col min="18" max="18" width="9.28125" style="0" hidden="1" customWidth="1"/>
    <col min="19" max="19" width="9.28125" style="0" customWidth="1"/>
  </cols>
  <sheetData>
    <row r="1" ht="22.5" customHeight="1">
      <c r="B1" s="13" t="s">
        <v>206</v>
      </c>
    </row>
    <row r="2" spans="2:18" ht="15" customHeight="1">
      <c r="B2" s="14"/>
      <c r="C2" s="14"/>
      <c r="D2" s="14"/>
      <c r="E2" s="15" t="s">
        <v>205</v>
      </c>
      <c r="N2" s="4">
        <f>DATE(YEAR(D5),MONTH(D5),1)</f>
        <v>41061</v>
      </c>
      <c r="O2">
        <v>1</v>
      </c>
      <c r="P2" t="s">
        <v>207</v>
      </c>
      <c r="Q2" t="s">
        <v>279</v>
      </c>
      <c r="R2">
        <f>YEAR($D$5)-2010</f>
        <v>2</v>
      </c>
    </row>
    <row r="3" spans="15:18" ht="12.75">
      <c r="O3">
        <v>2</v>
      </c>
      <c r="P3" t="s">
        <v>208</v>
      </c>
      <c r="Q3" t="s">
        <v>278</v>
      </c>
      <c r="R3">
        <f>MONTH($D$5)</f>
        <v>6</v>
      </c>
    </row>
    <row r="4" spans="15:18" ht="13.5" thickBot="1">
      <c r="O4">
        <v>3</v>
      </c>
      <c r="P4" t="s">
        <v>209</v>
      </c>
      <c r="Q4" t="s">
        <v>280</v>
      </c>
      <c r="R4">
        <v>4</v>
      </c>
    </row>
    <row r="5" spans="2:18" ht="13.5" thickBot="1">
      <c r="B5" s="16"/>
      <c r="C5" s="32" t="s">
        <v>222</v>
      </c>
      <c r="D5" s="76">
        <v>41088</v>
      </c>
      <c r="E5" s="77"/>
      <c r="O5">
        <v>4</v>
      </c>
      <c r="P5" t="s">
        <v>210</v>
      </c>
      <c r="Q5" t="s">
        <v>282</v>
      </c>
      <c r="R5">
        <f>R2*12+R3+3</f>
        <v>33</v>
      </c>
    </row>
    <row r="6" spans="11:18" ht="13.5" thickBot="1">
      <c r="K6" s="51" t="s">
        <v>227</v>
      </c>
      <c r="L6" s="37"/>
      <c r="M6" s="38"/>
      <c r="O6">
        <v>5</v>
      </c>
      <c r="P6" t="s">
        <v>211</v>
      </c>
      <c r="Q6" t="s">
        <v>284</v>
      </c>
      <c r="R6">
        <f>R5-1</f>
        <v>32</v>
      </c>
    </row>
    <row r="7" spans="2:18" ht="13.5" thickBot="1">
      <c r="B7" s="79" t="s">
        <v>223</v>
      </c>
      <c r="C7" s="80"/>
      <c r="D7" s="80"/>
      <c r="E7" s="80"/>
      <c r="F7" s="80"/>
      <c r="G7" s="80"/>
      <c r="H7" s="80"/>
      <c r="I7" s="81"/>
      <c r="K7" s="25"/>
      <c r="L7" s="39"/>
      <c r="M7" s="40"/>
      <c r="O7">
        <v>6</v>
      </c>
      <c r="P7" t="s">
        <v>212</v>
      </c>
      <c r="Q7" t="s">
        <v>281</v>
      </c>
      <c r="R7">
        <f>R5+1-R3</f>
        <v>28</v>
      </c>
    </row>
    <row r="8" spans="11:13" ht="12.75">
      <c r="K8" s="36" t="s">
        <v>228</v>
      </c>
      <c r="L8" s="37"/>
      <c r="M8" s="38"/>
    </row>
    <row r="9" spans="2:13" ht="18">
      <c r="B9" s="78" t="str">
        <f>CONCATENATE("Результаты на первое",VLOOKUP(MONTH(ГЛАВНАЯ!N2),ГЛАВНАЯ!$O$2:$P$15,2,0),YEAR(ГЛАВНАЯ!N2)," года")</f>
        <v>Результаты на первое июня 2012 года</v>
      </c>
      <c r="C9" s="78"/>
      <c r="D9" s="78"/>
      <c r="E9" s="78"/>
      <c r="F9" s="78"/>
      <c r="G9" s="78"/>
      <c r="H9" s="78"/>
      <c r="I9" s="78"/>
      <c r="K9" s="52" t="s">
        <v>300</v>
      </c>
      <c r="L9" s="39"/>
      <c r="M9" s="40"/>
    </row>
    <row r="10" spans="11:18" ht="12.75">
      <c r="K10" s="52" t="s">
        <v>229</v>
      </c>
      <c r="L10" s="39"/>
      <c r="M10" s="40"/>
      <c r="O10">
        <v>7</v>
      </c>
      <c r="P10" t="s">
        <v>213</v>
      </c>
      <c r="Q10" t="s">
        <v>283</v>
      </c>
      <c r="R10">
        <f>IF(R2=0,4,R5-12)</f>
        <v>21</v>
      </c>
    </row>
    <row r="11" spans="4:16" ht="13.5" thickBot="1">
      <c r="D11" s="32" t="s">
        <v>285</v>
      </c>
      <c r="K11" s="52" t="s">
        <v>230</v>
      </c>
      <c r="L11" s="39"/>
      <c r="M11" s="40"/>
      <c r="O11">
        <v>8</v>
      </c>
      <c r="P11" t="s">
        <v>214</v>
      </c>
    </row>
    <row r="12" spans="2:16" ht="13.5" thickBot="1">
      <c r="B12" s="71" t="s">
        <v>219</v>
      </c>
      <c r="C12" s="72"/>
      <c r="D12" s="71" t="s">
        <v>220</v>
      </c>
      <c r="E12" s="72"/>
      <c r="F12" s="71" t="s">
        <v>286</v>
      </c>
      <c r="G12" s="72"/>
      <c r="H12" s="71" t="s">
        <v>287</v>
      </c>
      <c r="I12" s="72"/>
      <c r="K12" s="41"/>
      <c r="L12" s="42"/>
      <c r="M12" s="43"/>
      <c r="O12">
        <v>9</v>
      </c>
      <c r="P12" t="s">
        <v>215</v>
      </c>
    </row>
    <row r="13" spans="2:16" ht="13.5" thickBot="1">
      <c r="B13" s="73"/>
      <c r="C13" s="74"/>
      <c r="D13" s="73"/>
      <c r="E13" s="74"/>
      <c r="F13" s="73"/>
      <c r="G13" s="74"/>
      <c r="H13" s="73"/>
      <c r="I13" s="74"/>
      <c r="K13" s="54" t="s">
        <v>231</v>
      </c>
      <c r="L13" s="37"/>
      <c r="M13" s="38"/>
      <c r="O13">
        <v>10</v>
      </c>
      <c r="P13" t="s">
        <v>216</v>
      </c>
    </row>
    <row r="14" spans="2:16" ht="12.75">
      <c r="B14" s="62">
        <f>ИПЦ!D1</f>
        <v>0.02977537203855056</v>
      </c>
      <c r="C14" s="63"/>
      <c r="D14" s="62">
        <f>ИПЦ!E1</f>
        <v>0.13424462873416607</v>
      </c>
      <c r="E14" s="63"/>
      <c r="F14" s="62">
        <f>IF(R2&gt;0,ИПЦ!F1,"Нет данных")</f>
        <v>0.06310266788415361</v>
      </c>
      <c r="G14" s="63"/>
      <c r="H14" s="62">
        <f>ИПЦ!G1</f>
        <v>0.24257222530614622</v>
      </c>
      <c r="I14" s="63"/>
      <c r="K14" s="53" t="s">
        <v>232</v>
      </c>
      <c r="L14" s="39"/>
      <c r="M14" s="40"/>
      <c r="O14">
        <v>11</v>
      </c>
      <c r="P14" t="s">
        <v>217</v>
      </c>
    </row>
    <row r="15" spans="2:16" ht="13.5" thickBot="1">
      <c r="B15" s="64"/>
      <c r="C15" s="65"/>
      <c r="D15" s="64"/>
      <c r="E15" s="65"/>
      <c r="F15" s="64"/>
      <c r="G15" s="65"/>
      <c r="H15" s="64"/>
      <c r="I15" s="65"/>
      <c r="K15" s="41"/>
      <c r="L15" s="42"/>
      <c r="M15" s="43"/>
      <c r="O15">
        <v>12</v>
      </c>
      <c r="P15" t="s">
        <v>218</v>
      </c>
    </row>
    <row r="16" spans="2:13" ht="13.5" thickBot="1">
      <c r="B16" s="66"/>
      <c r="C16" s="67"/>
      <c r="D16" s="66"/>
      <c r="E16" s="67"/>
      <c r="F16" s="66"/>
      <c r="G16" s="67"/>
      <c r="H16" s="66"/>
      <c r="I16" s="67"/>
      <c r="K16" s="36" t="s">
        <v>233</v>
      </c>
      <c r="L16" s="37"/>
      <c r="M16" s="38"/>
    </row>
    <row r="17" spans="11:13" ht="12.75">
      <c r="K17" s="25" t="s">
        <v>234</v>
      </c>
      <c r="L17" s="39"/>
      <c r="M17" s="40"/>
    </row>
    <row r="18" spans="2:13" ht="12.75" customHeight="1">
      <c r="B18" s="69" t="s">
        <v>288</v>
      </c>
      <c r="C18" s="69"/>
      <c r="D18" s="69"/>
      <c r="E18" s="69"/>
      <c r="F18" s="69"/>
      <c r="G18" s="69"/>
      <c r="H18" s="69"/>
      <c r="I18" s="69"/>
      <c r="K18" s="25" t="s">
        <v>297</v>
      </c>
      <c r="L18" s="39"/>
      <c r="M18" s="40"/>
    </row>
    <row r="19" spans="2:13" ht="12.75">
      <c r="B19" s="70" t="s">
        <v>289</v>
      </c>
      <c r="C19" s="70"/>
      <c r="D19" s="70"/>
      <c r="E19" s="70"/>
      <c r="F19" s="70"/>
      <c r="G19" s="70"/>
      <c r="H19" s="75" t="s">
        <v>225</v>
      </c>
      <c r="I19" s="75"/>
      <c r="K19" s="25" t="s">
        <v>298</v>
      </c>
      <c r="L19" s="39"/>
      <c r="M19" s="40"/>
    </row>
    <row r="20" spans="11:13" ht="12.75">
      <c r="K20" s="53" t="s">
        <v>299</v>
      </c>
      <c r="L20" s="39"/>
      <c r="M20" s="40"/>
    </row>
    <row r="21" spans="4:13" ht="13.5" thickBot="1">
      <c r="D21" s="32" t="s">
        <v>294</v>
      </c>
      <c r="K21" s="52"/>
      <c r="L21" s="55"/>
      <c r="M21" s="40"/>
    </row>
    <row r="22" spans="2:13" ht="12.75">
      <c r="B22" s="71" t="s">
        <v>219</v>
      </c>
      <c r="C22" s="72"/>
      <c r="D22" s="71" t="s">
        <v>220</v>
      </c>
      <c r="E22" s="72"/>
      <c r="F22" s="71" t="s">
        <v>286</v>
      </c>
      <c r="G22" s="72"/>
      <c r="H22" s="71" t="s">
        <v>287</v>
      </c>
      <c r="I22" s="72"/>
      <c r="K22" s="52" t="s">
        <v>238</v>
      </c>
      <c r="L22" s="39"/>
      <c r="M22" s="40"/>
    </row>
    <row r="23" spans="2:14" ht="13.5" thickBot="1">
      <c r="B23" s="73"/>
      <c r="C23" s="74"/>
      <c r="D23" s="73"/>
      <c r="E23" s="74"/>
      <c r="F23" s="73"/>
      <c r="G23" s="74"/>
      <c r="H23" s="73"/>
      <c r="I23" s="74"/>
      <c r="K23" s="52" t="s">
        <v>239</v>
      </c>
      <c r="L23" s="55" t="s">
        <v>240</v>
      </c>
      <c r="M23" s="40"/>
      <c r="N23" s="50"/>
    </row>
    <row r="24" spans="2:13" ht="13.5" thickBot="1">
      <c r="B24" s="62">
        <f>Инфляция!D1</f>
        <v>0.009163554016786923</v>
      </c>
      <c r="C24" s="63"/>
      <c r="D24" s="62">
        <f>Инфляция!E1</f>
        <v>0.02314835570643292</v>
      </c>
      <c r="E24" s="63"/>
      <c r="F24" s="62">
        <f>IF(R2&gt;0,Инфляция!F1,"Нет данных")</f>
        <v>0.044712704786909585</v>
      </c>
      <c r="G24" s="63"/>
      <c r="H24" s="62">
        <f>Инфляция!G1</f>
        <v>0.23789469335432467</v>
      </c>
      <c r="I24" s="63"/>
      <c r="K24" s="41"/>
      <c r="L24" s="42"/>
      <c r="M24" s="43"/>
    </row>
    <row r="25" spans="2:13" ht="12.75">
      <c r="B25" s="64"/>
      <c r="C25" s="65"/>
      <c r="D25" s="64"/>
      <c r="E25" s="65"/>
      <c r="F25" s="64"/>
      <c r="G25" s="65"/>
      <c r="H25" s="64"/>
      <c r="I25" s="65"/>
      <c r="K25" s="25" t="s">
        <v>235</v>
      </c>
      <c r="L25" s="39"/>
      <c r="M25" s="40"/>
    </row>
    <row r="26" spans="2:13" ht="13.5" thickBot="1">
      <c r="B26" s="66"/>
      <c r="C26" s="67"/>
      <c r="D26" s="66"/>
      <c r="E26" s="67"/>
      <c r="F26" s="66"/>
      <c r="G26" s="67"/>
      <c r="H26" s="66"/>
      <c r="I26" s="67"/>
      <c r="K26" s="25" t="s">
        <v>236</v>
      </c>
      <c r="L26" s="39"/>
      <c r="M26" s="40"/>
    </row>
    <row r="27" spans="6:13" ht="13.5" thickBot="1">
      <c r="F27" s="59"/>
      <c r="G27" s="59"/>
      <c r="H27" s="59"/>
      <c r="I27" s="59"/>
      <c r="K27" s="41" t="s">
        <v>237</v>
      </c>
      <c r="L27" s="42"/>
      <c r="M27" s="43"/>
    </row>
    <row r="28" spans="2:9" ht="12.75">
      <c r="B28" s="69" t="s">
        <v>295</v>
      </c>
      <c r="C28" s="69"/>
      <c r="D28" s="69"/>
      <c r="E28" s="69"/>
      <c r="F28" s="69"/>
      <c r="G28" s="69"/>
      <c r="H28" s="69"/>
      <c r="I28" s="69"/>
    </row>
    <row r="29" spans="2:9" ht="12.75">
      <c r="B29" s="70" t="s">
        <v>289</v>
      </c>
      <c r="C29" s="70"/>
      <c r="D29" s="70"/>
      <c r="E29" s="70"/>
      <c r="F29" s="70"/>
      <c r="G29" s="70"/>
      <c r="H29" s="68" t="s">
        <v>226</v>
      </c>
      <c r="I29" s="68"/>
    </row>
  </sheetData>
  <mergeCells count="25">
    <mergeCell ref="D5:E5"/>
    <mergeCell ref="B9:I9"/>
    <mergeCell ref="B7:I7"/>
    <mergeCell ref="B12:C13"/>
    <mergeCell ref="D12:E13"/>
    <mergeCell ref="F12:G13"/>
    <mergeCell ref="H12:I13"/>
    <mergeCell ref="B14:C16"/>
    <mergeCell ref="H19:I19"/>
    <mergeCell ref="B18:I18"/>
    <mergeCell ref="B19:G19"/>
    <mergeCell ref="D14:E16"/>
    <mergeCell ref="F14:G16"/>
    <mergeCell ref="H14:I16"/>
    <mergeCell ref="B22:C23"/>
    <mergeCell ref="D22:E23"/>
    <mergeCell ref="F22:G23"/>
    <mergeCell ref="H22:I23"/>
    <mergeCell ref="F24:G26"/>
    <mergeCell ref="H24:I26"/>
    <mergeCell ref="H29:I29"/>
    <mergeCell ref="B28:I28"/>
    <mergeCell ref="B29:G29"/>
    <mergeCell ref="B24:C26"/>
    <mergeCell ref="D24:E26"/>
  </mergeCells>
  <hyperlinks>
    <hyperlink ref="B7" location="Корзина!A1" display="Введите структуру вашей потребительской корзины"/>
    <hyperlink ref="H29" location="Инфляция!A1" display="ИНФЛЯЦИЯ"/>
    <hyperlink ref="H19:I19" location="ИПЦ!A1" display="ИНДЕКС ЦЕН"/>
    <hyperlink ref="L23" r:id="rId1" display="Ссылка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" sqref="E1:G1"/>
    </sheetView>
  </sheetViews>
  <sheetFormatPr defaultColWidth="9.140625" defaultRowHeight="12.75"/>
  <cols>
    <col min="1" max="1" width="30.140625" style="0" bestFit="1" customWidth="1"/>
    <col min="2" max="2" width="24.8515625" style="0" bestFit="1" customWidth="1"/>
    <col min="3" max="3" width="14.7109375" style="0" bestFit="1" customWidth="1"/>
    <col min="4" max="4" width="14.28125" style="0" customWidth="1"/>
    <col min="5" max="5" width="4.28125" style="0" customWidth="1"/>
  </cols>
  <sheetData>
    <row r="1" spans="1:7" ht="18">
      <c r="A1" s="13" t="s">
        <v>221</v>
      </c>
      <c r="E1" s="82" t="s">
        <v>224</v>
      </c>
      <c r="F1" s="82"/>
      <c r="G1" s="82"/>
    </row>
    <row r="2" spans="1:3" ht="12.75">
      <c r="A2" s="14"/>
      <c r="B2" s="17" t="s">
        <v>205</v>
      </c>
      <c r="C2" s="15"/>
    </row>
    <row r="3" ht="13.5" thickBot="1"/>
    <row r="4" spans="1:4" ht="13.5" thickBot="1">
      <c r="A4" s="10" t="s">
        <v>39</v>
      </c>
      <c r="B4" s="11" t="s">
        <v>40</v>
      </c>
      <c r="C4" s="18" t="s">
        <v>41</v>
      </c>
      <c r="D4" s="22" t="s">
        <v>204</v>
      </c>
    </row>
    <row r="5" spans="1:4" ht="12.75">
      <c r="A5" s="12" t="s">
        <v>0</v>
      </c>
      <c r="B5" s="6"/>
      <c r="C5" s="19"/>
      <c r="D5" s="24"/>
    </row>
    <row r="6" spans="1:6" ht="12.75">
      <c r="A6" s="7" t="s">
        <v>159</v>
      </c>
      <c r="B6" s="5" t="s">
        <v>1</v>
      </c>
      <c r="C6" s="20" t="s">
        <v>42</v>
      </c>
      <c r="D6" s="33">
        <v>4</v>
      </c>
      <c r="F6" s="57" t="s">
        <v>241</v>
      </c>
    </row>
    <row r="7" spans="1:4" s="1" customFormat="1" ht="12.75">
      <c r="A7" s="7" t="s">
        <v>160</v>
      </c>
      <c r="B7" s="5" t="s">
        <v>2</v>
      </c>
      <c r="C7" s="20" t="s">
        <v>270</v>
      </c>
      <c r="D7" s="33">
        <v>4</v>
      </c>
    </row>
    <row r="8" spans="1:6" ht="13.5" thickBot="1">
      <c r="A8" s="7" t="s">
        <v>161</v>
      </c>
      <c r="B8" s="5" t="s">
        <v>43</v>
      </c>
      <c r="C8" s="20" t="s">
        <v>44</v>
      </c>
      <c r="D8" s="33">
        <v>10</v>
      </c>
      <c r="F8" s="56" t="s">
        <v>242</v>
      </c>
    </row>
    <row r="9" spans="1:4" ht="12.75">
      <c r="A9" s="12" t="s">
        <v>3</v>
      </c>
      <c r="B9" s="6"/>
      <c r="C9" s="19"/>
      <c r="D9" s="34"/>
    </row>
    <row r="10" spans="1:6" ht="12.75">
      <c r="A10" s="7" t="s">
        <v>163</v>
      </c>
      <c r="B10" s="5" t="s">
        <v>47</v>
      </c>
      <c r="C10" s="20" t="s">
        <v>48</v>
      </c>
      <c r="D10" s="33">
        <v>0.33</v>
      </c>
      <c r="F10" s="56" t="s">
        <v>248</v>
      </c>
    </row>
    <row r="11" spans="1:6" ht="12.75">
      <c r="A11" s="7" t="s">
        <v>164</v>
      </c>
      <c r="B11" s="5" t="s">
        <v>55</v>
      </c>
      <c r="C11" s="20" t="s">
        <v>49</v>
      </c>
      <c r="D11" s="33">
        <v>0.5</v>
      </c>
      <c r="F11" s="56" t="s">
        <v>246</v>
      </c>
    </row>
    <row r="12" spans="1:6" ht="12.75">
      <c r="A12" s="7" t="s">
        <v>165</v>
      </c>
      <c r="B12" s="5" t="s">
        <v>56</v>
      </c>
      <c r="C12" s="20" t="s">
        <v>50</v>
      </c>
      <c r="D12" s="33">
        <v>1</v>
      </c>
      <c r="F12" s="56" t="s">
        <v>247</v>
      </c>
    </row>
    <row r="13" spans="1:6" ht="13.5" thickBot="1">
      <c r="A13" s="8" t="s">
        <v>166</v>
      </c>
      <c r="B13" s="9" t="s">
        <v>51</v>
      </c>
      <c r="C13" s="21" t="s">
        <v>52</v>
      </c>
      <c r="D13" s="35">
        <v>1</v>
      </c>
      <c r="F13" s="56"/>
    </row>
    <row r="14" spans="1:6" ht="12.75">
      <c r="A14" s="12" t="s">
        <v>4</v>
      </c>
      <c r="B14" s="6"/>
      <c r="C14" s="19"/>
      <c r="D14" s="34"/>
      <c r="F14" s="58" t="s">
        <v>249</v>
      </c>
    </row>
    <row r="15" spans="1:6" ht="12.75">
      <c r="A15" s="7" t="s">
        <v>167</v>
      </c>
      <c r="B15" s="5" t="s">
        <v>54</v>
      </c>
      <c r="C15" s="20" t="s">
        <v>53</v>
      </c>
      <c r="D15" s="33">
        <v>0.2</v>
      </c>
      <c r="F15" s="58" t="s">
        <v>250</v>
      </c>
    </row>
    <row r="16" spans="1:6" ht="12.75">
      <c r="A16" s="7" t="s">
        <v>168</v>
      </c>
      <c r="B16" s="5" t="s">
        <v>265</v>
      </c>
      <c r="C16" s="20" t="s">
        <v>50</v>
      </c>
      <c r="D16" s="33">
        <v>0</v>
      </c>
      <c r="F16" s="58" t="s">
        <v>251</v>
      </c>
    </row>
    <row r="17" spans="1:6" ht="12.75">
      <c r="A17" s="7" t="s">
        <v>169</v>
      </c>
      <c r="B17" s="5" t="s">
        <v>113</v>
      </c>
      <c r="C17" s="20" t="s">
        <v>53</v>
      </c>
      <c r="D17" s="33">
        <v>0</v>
      </c>
      <c r="F17" s="58" t="s">
        <v>252</v>
      </c>
    </row>
    <row r="18" spans="1:4" ht="13.5" thickBot="1">
      <c r="A18" s="8" t="s">
        <v>5</v>
      </c>
      <c r="B18" s="9" t="s">
        <v>114</v>
      </c>
      <c r="C18" s="21" t="s">
        <v>115</v>
      </c>
      <c r="D18" s="35">
        <v>0.5</v>
      </c>
    </row>
    <row r="19" spans="1:6" ht="12.75">
      <c r="A19" s="12" t="s">
        <v>6</v>
      </c>
      <c r="B19" s="6"/>
      <c r="C19" s="19"/>
      <c r="D19" s="34"/>
      <c r="F19" s="56" t="s">
        <v>253</v>
      </c>
    </row>
    <row r="20" spans="1:6" ht="12.75">
      <c r="A20" s="7" t="s">
        <v>7</v>
      </c>
      <c r="B20" s="5"/>
      <c r="C20" s="20" t="s">
        <v>157</v>
      </c>
      <c r="D20" s="33">
        <v>0</v>
      </c>
      <c r="F20" s="56" t="s">
        <v>243</v>
      </c>
    </row>
    <row r="21" spans="1:6" ht="12.75">
      <c r="A21" s="7" t="s">
        <v>170</v>
      </c>
      <c r="B21" s="5"/>
      <c r="C21" s="20" t="s">
        <v>57</v>
      </c>
      <c r="D21" s="33">
        <v>4</v>
      </c>
      <c r="F21" s="56" t="s">
        <v>244</v>
      </c>
    </row>
    <row r="22" spans="1:6" ht="12.75">
      <c r="A22" s="7" t="s">
        <v>8</v>
      </c>
      <c r="B22" s="5"/>
      <c r="C22" s="20" t="s">
        <v>171</v>
      </c>
      <c r="D22" s="33">
        <v>20</v>
      </c>
      <c r="F22" s="56" t="s">
        <v>245</v>
      </c>
    </row>
    <row r="23" spans="1:4" ht="13.5" thickBot="1">
      <c r="A23" s="8" t="s">
        <v>9</v>
      </c>
      <c r="B23" s="9"/>
      <c r="C23" s="21" t="s">
        <v>171</v>
      </c>
      <c r="D23" s="35">
        <v>0</v>
      </c>
    </row>
    <row r="24" spans="1:6" ht="12.75">
      <c r="A24" s="12" t="s">
        <v>10</v>
      </c>
      <c r="B24" s="6"/>
      <c r="C24" s="19"/>
      <c r="D24" s="34"/>
      <c r="F24" s="56" t="s">
        <v>254</v>
      </c>
    </row>
    <row r="25" spans="1:6" ht="12.75">
      <c r="A25" s="7" t="s">
        <v>172</v>
      </c>
      <c r="B25" s="5" t="s">
        <v>58</v>
      </c>
      <c r="C25" s="20" t="s">
        <v>59</v>
      </c>
      <c r="D25" s="33">
        <v>3</v>
      </c>
      <c r="F25" s="56" t="s">
        <v>255</v>
      </c>
    </row>
    <row r="26" spans="1:6" ht="12.75">
      <c r="A26" s="7" t="s">
        <v>173</v>
      </c>
      <c r="B26" s="5" t="s">
        <v>58</v>
      </c>
      <c r="C26" s="20" t="s">
        <v>60</v>
      </c>
      <c r="D26" s="33">
        <v>0.5</v>
      </c>
      <c r="F26" s="56" t="s">
        <v>256</v>
      </c>
    </row>
    <row r="27" spans="1:4" ht="12.75">
      <c r="A27" s="7" t="s">
        <v>174</v>
      </c>
      <c r="B27" s="5" t="s">
        <v>61</v>
      </c>
      <c r="C27" s="20" t="s">
        <v>62</v>
      </c>
      <c r="D27" s="33">
        <v>20</v>
      </c>
    </row>
    <row r="28" spans="1:6" ht="12.75">
      <c r="A28" s="7" t="s">
        <v>175</v>
      </c>
      <c r="B28" s="5" t="s">
        <v>63</v>
      </c>
      <c r="C28" s="20" t="s">
        <v>64</v>
      </c>
      <c r="D28" s="33">
        <v>0.33</v>
      </c>
      <c r="F28" s="58" t="s">
        <v>257</v>
      </c>
    </row>
    <row r="29" spans="1:6" ht="12.75">
      <c r="A29" s="7" t="s">
        <v>176</v>
      </c>
      <c r="B29" s="5" t="s">
        <v>264</v>
      </c>
      <c r="C29" s="20" t="s">
        <v>65</v>
      </c>
      <c r="D29" s="33">
        <v>0.2</v>
      </c>
      <c r="F29" s="58" t="s">
        <v>258</v>
      </c>
    </row>
    <row r="30" spans="1:6" ht="12.75">
      <c r="A30" s="7" t="s">
        <v>177</v>
      </c>
      <c r="B30" s="5" t="s">
        <v>66</v>
      </c>
      <c r="C30" s="20" t="s">
        <v>67</v>
      </c>
      <c r="D30" s="33">
        <v>0</v>
      </c>
      <c r="F30" s="58" t="s">
        <v>259</v>
      </c>
    </row>
    <row r="31" spans="1:6" ht="13.5" thickBot="1">
      <c r="A31" s="8" t="s">
        <v>178</v>
      </c>
      <c r="B31" s="9" t="s">
        <v>68</v>
      </c>
      <c r="C31" s="21" t="s">
        <v>69</v>
      </c>
      <c r="D31" s="35">
        <v>0.5</v>
      </c>
      <c r="F31" s="58" t="s">
        <v>260</v>
      </c>
    </row>
    <row r="32" spans="1:6" ht="12.75">
      <c r="A32" s="12" t="s">
        <v>11</v>
      </c>
      <c r="B32" s="6"/>
      <c r="C32" s="19"/>
      <c r="D32" s="34"/>
      <c r="F32" s="58" t="s">
        <v>261</v>
      </c>
    </row>
    <row r="33" spans="1:6" ht="12.75">
      <c r="A33" s="7" t="s">
        <v>179</v>
      </c>
      <c r="B33" s="5" t="s">
        <v>70</v>
      </c>
      <c r="C33" s="20" t="s">
        <v>144</v>
      </c>
      <c r="D33" s="33">
        <v>0.33</v>
      </c>
      <c r="F33" s="58" t="s">
        <v>262</v>
      </c>
    </row>
    <row r="34" spans="1:6" ht="12.75">
      <c r="A34" s="7" t="s">
        <v>180</v>
      </c>
      <c r="B34" s="5" t="s">
        <v>71</v>
      </c>
      <c r="C34" s="20" t="s">
        <v>60</v>
      </c>
      <c r="D34" s="33">
        <v>0.33</v>
      </c>
      <c r="F34" s="58" t="s">
        <v>263</v>
      </c>
    </row>
    <row r="35" spans="1:4" ht="12.75">
      <c r="A35" s="7" t="s">
        <v>12</v>
      </c>
      <c r="B35" s="5" t="s">
        <v>116</v>
      </c>
      <c r="C35" s="20" t="s">
        <v>69</v>
      </c>
      <c r="D35" s="33">
        <v>1</v>
      </c>
    </row>
    <row r="36" spans="1:4" ht="12.75">
      <c r="A36" s="7" t="s">
        <v>13</v>
      </c>
      <c r="B36" s="5" t="s">
        <v>73</v>
      </c>
      <c r="C36" s="20" t="s">
        <v>69</v>
      </c>
      <c r="D36" s="33">
        <v>0.2</v>
      </c>
    </row>
    <row r="37" spans="1:4" ht="13.5" thickBot="1">
      <c r="A37" s="8" t="s">
        <v>181</v>
      </c>
      <c r="B37" s="9" t="s">
        <v>74</v>
      </c>
      <c r="C37" s="21" t="s">
        <v>75</v>
      </c>
      <c r="D37" s="35">
        <v>0.5</v>
      </c>
    </row>
    <row r="38" spans="1:4" ht="12.75">
      <c r="A38" s="12" t="s">
        <v>14</v>
      </c>
      <c r="B38" s="6"/>
      <c r="C38" s="19"/>
      <c r="D38" s="34"/>
    </row>
    <row r="39" spans="1:4" ht="12.75">
      <c r="A39" s="7" t="s">
        <v>182</v>
      </c>
      <c r="B39" s="5" t="s">
        <v>76</v>
      </c>
      <c r="C39" s="20" t="s">
        <v>77</v>
      </c>
      <c r="D39" s="33">
        <v>1</v>
      </c>
    </row>
    <row r="40" spans="1:4" ht="12.75">
      <c r="A40" s="7" t="s">
        <v>183</v>
      </c>
      <c r="B40" s="5" t="s">
        <v>76</v>
      </c>
      <c r="C40" s="20" t="s">
        <v>77</v>
      </c>
      <c r="D40" s="33">
        <v>0.2</v>
      </c>
    </row>
    <row r="41" spans="1:4" ht="12.75">
      <c r="A41" s="7" t="s">
        <v>184</v>
      </c>
      <c r="B41" s="5" t="s">
        <v>76</v>
      </c>
      <c r="C41" s="20" t="s">
        <v>77</v>
      </c>
      <c r="D41" s="33">
        <v>0</v>
      </c>
    </row>
    <row r="42" spans="1:4" ht="12.75">
      <c r="A42" s="7" t="s">
        <v>185</v>
      </c>
      <c r="B42" s="5" t="s">
        <v>78</v>
      </c>
      <c r="C42" s="20" t="s">
        <v>79</v>
      </c>
      <c r="D42" s="33">
        <v>2</v>
      </c>
    </row>
    <row r="43" spans="1:4" ht="12.75">
      <c r="A43" s="7" t="s">
        <v>80</v>
      </c>
      <c r="B43" s="5" t="s">
        <v>78</v>
      </c>
      <c r="C43" s="20" t="s">
        <v>72</v>
      </c>
      <c r="D43" s="33">
        <v>0.2</v>
      </c>
    </row>
    <row r="44" spans="1:4" ht="13.5" thickBot="1">
      <c r="A44" s="8" t="s">
        <v>162</v>
      </c>
      <c r="B44" s="9" t="s">
        <v>45</v>
      </c>
      <c r="C44" s="21" t="s">
        <v>46</v>
      </c>
      <c r="D44" s="35">
        <v>2</v>
      </c>
    </row>
    <row r="45" spans="1:4" ht="12.75">
      <c r="A45" s="12" t="s">
        <v>15</v>
      </c>
      <c r="B45" s="6"/>
      <c r="C45" s="19"/>
      <c r="D45" s="34"/>
    </row>
    <row r="46" spans="1:4" ht="12.75">
      <c r="A46" s="7" t="s">
        <v>186</v>
      </c>
      <c r="B46" s="5" t="s">
        <v>158</v>
      </c>
      <c r="C46" s="20" t="s">
        <v>121</v>
      </c>
      <c r="D46" s="33">
        <v>4</v>
      </c>
    </row>
    <row r="47" spans="1:4" ht="12.75">
      <c r="A47" s="7" t="s">
        <v>187</v>
      </c>
      <c r="B47" s="5" t="s">
        <v>81</v>
      </c>
      <c r="C47" s="20" t="s">
        <v>67</v>
      </c>
      <c r="D47" s="33">
        <v>4</v>
      </c>
    </row>
    <row r="48" spans="1:4" ht="12.75">
      <c r="A48" s="7" t="s">
        <v>188</v>
      </c>
      <c r="B48" s="5" t="s">
        <v>16</v>
      </c>
      <c r="C48" s="20" t="s">
        <v>82</v>
      </c>
      <c r="D48" s="33">
        <v>2</v>
      </c>
    </row>
    <row r="49" spans="1:4" ht="13.5" thickBot="1">
      <c r="A49" s="8" t="s">
        <v>122</v>
      </c>
      <c r="B49" s="9" t="s">
        <v>123</v>
      </c>
      <c r="C49" s="21" t="s">
        <v>296</v>
      </c>
      <c r="D49" s="35">
        <v>4</v>
      </c>
    </row>
    <row r="50" spans="1:4" ht="12.75">
      <c r="A50" s="12" t="s">
        <v>17</v>
      </c>
      <c r="B50" s="6"/>
      <c r="C50" s="19"/>
      <c r="D50" s="34"/>
    </row>
    <row r="51" spans="1:4" s="1" customFormat="1" ht="12.75">
      <c r="A51" s="7" t="s">
        <v>83</v>
      </c>
      <c r="B51" s="5" t="s">
        <v>84</v>
      </c>
      <c r="C51" s="20" t="s">
        <v>85</v>
      </c>
      <c r="D51" s="33">
        <v>1</v>
      </c>
    </row>
    <row r="52" spans="1:4" ht="12.75">
      <c r="A52" s="7" t="s">
        <v>189</v>
      </c>
      <c r="B52" s="5" t="s">
        <v>86</v>
      </c>
      <c r="C52" s="20" t="s">
        <v>42</v>
      </c>
      <c r="D52" s="33">
        <v>1</v>
      </c>
    </row>
    <row r="53" spans="1:4" ht="12.75">
      <c r="A53" s="7" t="s">
        <v>190</v>
      </c>
      <c r="B53" s="5" t="s">
        <v>87</v>
      </c>
      <c r="C53" s="20" t="s">
        <v>88</v>
      </c>
      <c r="D53" s="33">
        <v>3</v>
      </c>
    </row>
    <row r="54" spans="1:4" s="1" customFormat="1" ht="12.75">
      <c r="A54" s="7" t="s">
        <v>18</v>
      </c>
      <c r="B54" s="5" t="s">
        <v>89</v>
      </c>
      <c r="C54" s="20" t="s">
        <v>69</v>
      </c>
      <c r="D54" s="33">
        <v>0.5</v>
      </c>
    </row>
    <row r="55" spans="1:4" s="1" customFormat="1" ht="12.75">
      <c r="A55" s="7" t="s">
        <v>19</v>
      </c>
      <c r="B55" s="5" t="s">
        <v>112</v>
      </c>
      <c r="C55" s="20" t="s">
        <v>69</v>
      </c>
      <c r="D55" s="33">
        <v>0.33</v>
      </c>
    </row>
    <row r="56" spans="1:4" s="1" customFormat="1" ht="12.75">
      <c r="A56" s="7" t="s">
        <v>20</v>
      </c>
      <c r="B56" s="5" t="s">
        <v>202</v>
      </c>
      <c r="C56" s="20" t="s">
        <v>69</v>
      </c>
      <c r="D56" s="33">
        <v>0.5</v>
      </c>
    </row>
    <row r="57" spans="1:4" s="1" customFormat="1" ht="12.75">
      <c r="A57" s="7" t="s">
        <v>21</v>
      </c>
      <c r="B57" s="5" t="s">
        <v>21</v>
      </c>
      <c r="C57" s="20" t="s">
        <v>69</v>
      </c>
      <c r="D57" s="33">
        <v>0</v>
      </c>
    </row>
    <row r="58" spans="1:4" s="1" customFormat="1" ht="13.5" thickBot="1">
      <c r="A58" s="8" t="s">
        <v>22</v>
      </c>
      <c r="B58" s="9" t="s">
        <v>90</v>
      </c>
      <c r="C58" s="21" t="s">
        <v>69</v>
      </c>
      <c r="D58" s="35">
        <v>0</v>
      </c>
    </row>
    <row r="59" spans="1:4" ht="12.75">
      <c r="A59" s="12" t="s">
        <v>23</v>
      </c>
      <c r="B59" s="6"/>
      <c r="C59" s="19"/>
      <c r="D59" s="34"/>
    </row>
    <row r="60" spans="1:4" ht="12.75">
      <c r="A60" s="7" t="s">
        <v>91</v>
      </c>
      <c r="B60" s="5" t="s">
        <v>266</v>
      </c>
      <c r="C60" s="20" t="s">
        <v>92</v>
      </c>
      <c r="D60" s="33">
        <v>1</v>
      </c>
    </row>
    <row r="61" spans="1:4" ht="12.75">
      <c r="A61" s="7" t="s">
        <v>191</v>
      </c>
      <c r="B61" s="5" t="s">
        <v>93</v>
      </c>
      <c r="C61" s="20" t="s">
        <v>69</v>
      </c>
      <c r="D61" s="33">
        <v>2</v>
      </c>
    </row>
    <row r="62" spans="1:4" ht="13.5" thickBot="1">
      <c r="A62" s="8" t="s">
        <v>192</v>
      </c>
      <c r="B62" s="9" t="s">
        <v>267</v>
      </c>
      <c r="C62" s="21" t="s">
        <v>268</v>
      </c>
      <c r="D62" s="35">
        <v>2</v>
      </c>
    </row>
    <row r="63" spans="1:4" ht="12.75">
      <c r="A63" s="12" t="s">
        <v>24</v>
      </c>
      <c r="B63" s="6"/>
      <c r="C63" s="19"/>
      <c r="D63" s="34"/>
    </row>
    <row r="64" spans="1:4" s="1" customFormat="1" ht="12.75">
      <c r="A64" s="7" t="s">
        <v>25</v>
      </c>
      <c r="B64" s="5" t="s">
        <v>94</v>
      </c>
      <c r="C64" s="20" t="s">
        <v>69</v>
      </c>
      <c r="D64" s="33">
        <v>1</v>
      </c>
    </row>
    <row r="65" spans="1:4" s="1" customFormat="1" ht="12.75">
      <c r="A65" s="7" t="s">
        <v>26</v>
      </c>
      <c r="B65" s="5"/>
      <c r="C65" s="20" t="s">
        <v>69</v>
      </c>
      <c r="D65" s="33">
        <v>0.33</v>
      </c>
    </row>
    <row r="66" spans="1:4" s="1" customFormat="1" ht="12.75">
      <c r="A66" s="7" t="s">
        <v>27</v>
      </c>
      <c r="B66" s="5"/>
      <c r="C66" s="20" t="s">
        <v>69</v>
      </c>
      <c r="D66" s="33">
        <v>0.1</v>
      </c>
    </row>
    <row r="67" spans="1:4" s="1" customFormat="1" ht="13.5" thickBot="1">
      <c r="A67" s="8" t="s">
        <v>28</v>
      </c>
      <c r="B67" s="9"/>
      <c r="C67" s="21" t="s">
        <v>69</v>
      </c>
      <c r="D67" s="35">
        <v>1</v>
      </c>
    </row>
    <row r="68" spans="1:4" ht="12.75">
      <c r="A68" s="12" t="s">
        <v>29</v>
      </c>
      <c r="B68" s="6"/>
      <c r="C68" s="19"/>
      <c r="D68" s="34"/>
    </row>
    <row r="69" spans="1:4" s="1" customFormat="1" ht="12.75">
      <c r="A69" s="7" t="s">
        <v>30</v>
      </c>
      <c r="B69" s="5"/>
      <c r="C69" s="20" t="s">
        <v>69</v>
      </c>
      <c r="D69" s="33">
        <v>1</v>
      </c>
    </row>
    <row r="70" spans="1:4" s="1" customFormat="1" ht="12.75">
      <c r="A70" s="7" t="s">
        <v>31</v>
      </c>
      <c r="B70" s="5"/>
      <c r="C70" s="20" t="s">
        <v>69</v>
      </c>
      <c r="D70" s="33">
        <v>0.2</v>
      </c>
    </row>
    <row r="71" spans="1:4" s="1" customFormat="1" ht="12.75">
      <c r="A71" s="7" t="s">
        <v>96</v>
      </c>
      <c r="B71" s="5"/>
      <c r="C71" s="20" t="s">
        <v>69</v>
      </c>
      <c r="D71" s="33">
        <v>0.1</v>
      </c>
    </row>
    <row r="72" spans="1:4" s="1" customFormat="1" ht="12.75">
      <c r="A72" s="7" t="s">
        <v>97</v>
      </c>
      <c r="B72" s="5"/>
      <c r="C72" s="20" t="s">
        <v>69</v>
      </c>
      <c r="D72" s="33">
        <v>0.1</v>
      </c>
    </row>
    <row r="73" spans="1:4" s="1" customFormat="1" ht="12.75">
      <c r="A73" s="7" t="s">
        <v>32</v>
      </c>
      <c r="B73" s="5"/>
      <c r="C73" s="20" t="s">
        <v>69</v>
      </c>
      <c r="D73" s="33">
        <v>0.1</v>
      </c>
    </row>
    <row r="74" spans="1:4" s="1" customFormat="1" ht="12.75">
      <c r="A74" s="7" t="s">
        <v>33</v>
      </c>
      <c r="B74" s="5"/>
      <c r="C74" s="20" t="s">
        <v>69</v>
      </c>
      <c r="D74" s="33">
        <v>0.33</v>
      </c>
    </row>
    <row r="75" spans="1:4" s="1" customFormat="1" ht="12.75">
      <c r="A75" s="7" t="s">
        <v>34</v>
      </c>
      <c r="B75" s="5"/>
      <c r="C75" s="20" t="s">
        <v>69</v>
      </c>
      <c r="D75" s="33">
        <v>0.2</v>
      </c>
    </row>
    <row r="76" spans="1:4" ht="13.5" thickBot="1">
      <c r="A76" s="8" t="s">
        <v>193</v>
      </c>
      <c r="B76" s="9" t="s">
        <v>269</v>
      </c>
      <c r="C76" s="21" t="s">
        <v>42</v>
      </c>
      <c r="D76" s="35">
        <v>0.2</v>
      </c>
    </row>
    <row r="77" spans="1:4" ht="12.75">
      <c r="A77" s="12" t="s">
        <v>35</v>
      </c>
      <c r="B77" s="6"/>
      <c r="C77" s="19"/>
      <c r="D77" s="34"/>
    </row>
    <row r="78" spans="1:4" s="1" customFormat="1" ht="12.75">
      <c r="A78" s="7" t="s">
        <v>36</v>
      </c>
      <c r="B78" s="5" t="s">
        <v>98</v>
      </c>
      <c r="C78" s="20" t="s">
        <v>99</v>
      </c>
      <c r="D78" s="33">
        <v>0</v>
      </c>
    </row>
    <row r="79" spans="1:4" ht="12.75">
      <c r="A79" s="7" t="s">
        <v>194</v>
      </c>
      <c r="B79" s="5" t="s">
        <v>100</v>
      </c>
      <c r="C79" s="20" t="s">
        <v>60</v>
      </c>
      <c r="D79" s="33">
        <v>0.5</v>
      </c>
    </row>
    <row r="80" spans="1:4" ht="12.75">
      <c r="A80" s="7" t="s">
        <v>195</v>
      </c>
      <c r="B80" s="5" t="s">
        <v>101</v>
      </c>
      <c r="C80" s="20" t="s">
        <v>102</v>
      </c>
      <c r="D80" s="33">
        <v>1</v>
      </c>
    </row>
    <row r="81" spans="1:4" s="1" customFormat="1" ht="12.75">
      <c r="A81" s="7" t="s">
        <v>273</v>
      </c>
      <c r="B81" s="5" t="s">
        <v>272</v>
      </c>
      <c r="C81" s="20" t="s">
        <v>103</v>
      </c>
      <c r="D81" s="33">
        <v>1</v>
      </c>
    </row>
    <row r="82" spans="1:4" s="1" customFormat="1" ht="12.75">
      <c r="A82" s="7" t="s">
        <v>37</v>
      </c>
      <c r="B82" s="5" t="s">
        <v>104</v>
      </c>
      <c r="C82" s="20" t="s">
        <v>105</v>
      </c>
      <c r="D82" s="33">
        <v>2</v>
      </c>
    </row>
    <row r="83" spans="1:4" ht="12.75">
      <c r="A83" s="7" t="s">
        <v>196</v>
      </c>
      <c r="B83" s="5" t="s">
        <v>106</v>
      </c>
      <c r="C83" s="20" t="s">
        <v>95</v>
      </c>
      <c r="D83" s="33">
        <v>0.33</v>
      </c>
    </row>
    <row r="84" spans="1:4" ht="12.75">
      <c r="A84" s="7" t="s">
        <v>197</v>
      </c>
      <c r="B84" s="5" t="s">
        <v>107</v>
      </c>
      <c r="C84" s="20" t="s">
        <v>108</v>
      </c>
      <c r="D84" s="33">
        <v>2</v>
      </c>
    </row>
    <row r="85" spans="1:4" ht="12.75">
      <c r="A85" s="7" t="s">
        <v>198</v>
      </c>
      <c r="B85" s="5" t="s">
        <v>109</v>
      </c>
      <c r="C85" s="20" t="s">
        <v>110</v>
      </c>
      <c r="D85" s="33">
        <v>0.5</v>
      </c>
    </row>
    <row r="86" spans="1:4" s="1" customFormat="1" ht="12.75">
      <c r="A86" s="7" t="s">
        <v>38</v>
      </c>
      <c r="B86" s="5" t="s">
        <v>145</v>
      </c>
      <c r="C86" s="20" t="s">
        <v>146</v>
      </c>
      <c r="D86" s="33">
        <v>0</v>
      </c>
    </row>
    <row r="87" spans="1:4" ht="13.5" thickBot="1">
      <c r="A87" s="8" t="s">
        <v>199</v>
      </c>
      <c r="B87" s="9" t="s">
        <v>111</v>
      </c>
      <c r="C87" s="21" t="s">
        <v>42</v>
      </c>
      <c r="D87" s="35">
        <v>0</v>
      </c>
    </row>
    <row r="88" spans="1:4" ht="12.75">
      <c r="A88" s="12" t="s">
        <v>117</v>
      </c>
      <c r="B88" s="6"/>
      <c r="C88" s="19"/>
      <c r="D88" s="34"/>
    </row>
    <row r="89" spans="1:4" ht="12.75">
      <c r="A89" s="7" t="s">
        <v>118</v>
      </c>
      <c r="B89" s="5" t="s">
        <v>119</v>
      </c>
      <c r="C89" s="20" t="s">
        <v>120</v>
      </c>
      <c r="D89" s="33">
        <v>1</v>
      </c>
    </row>
    <row r="90" spans="1:4" ht="12.75">
      <c r="A90" s="5" t="s">
        <v>125</v>
      </c>
      <c r="B90" s="5" t="s">
        <v>125</v>
      </c>
      <c r="C90" s="20" t="s">
        <v>126</v>
      </c>
      <c r="D90" s="33">
        <v>0.2</v>
      </c>
    </row>
    <row r="91" spans="1:4" ht="12.75">
      <c r="A91" s="5" t="s">
        <v>127</v>
      </c>
      <c r="B91" s="5" t="s">
        <v>127</v>
      </c>
      <c r="C91" s="20" t="s">
        <v>131</v>
      </c>
      <c r="D91" s="33">
        <v>0.2</v>
      </c>
    </row>
    <row r="92" spans="1:4" ht="12.75">
      <c r="A92" s="5" t="s">
        <v>129</v>
      </c>
      <c r="B92" s="5" t="s">
        <v>129</v>
      </c>
      <c r="C92" s="20" t="s">
        <v>132</v>
      </c>
      <c r="D92" s="33">
        <v>0.1</v>
      </c>
    </row>
    <row r="93" spans="1:4" ht="12.75">
      <c r="A93" s="5" t="s">
        <v>133</v>
      </c>
      <c r="B93" s="5" t="s">
        <v>133</v>
      </c>
      <c r="C93" s="20" t="s">
        <v>128</v>
      </c>
      <c r="D93" s="33">
        <v>0.2</v>
      </c>
    </row>
    <row r="94" spans="1:4" ht="12.75">
      <c r="A94" s="5" t="s">
        <v>293</v>
      </c>
      <c r="B94" s="5" t="s">
        <v>293</v>
      </c>
      <c r="C94" s="20" t="s">
        <v>134</v>
      </c>
      <c r="D94" s="33">
        <v>0.1</v>
      </c>
    </row>
    <row r="95" spans="1:4" ht="12.75">
      <c r="A95" s="5" t="s">
        <v>136</v>
      </c>
      <c r="B95" s="5" t="s">
        <v>136</v>
      </c>
      <c r="C95" s="20" t="s">
        <v>135</v>
      </c>
      <c r="D95" s="33">
        <v>0</v>
      </c>
    </row>
    <row r="96" spans="1:4" ht="12.75">
      <c r="A96" s="5" t="s">
        <v>137</v>
      </c>
      <c r="B96" s="5" t="s">
        <v>137</v>
      </c>
      <c r="C96" s="20" t="s">
        <v>130</v>
      </c>
      <c r="D96" s="33">
        <v>0</v>
      </c>
    </row>
    <row r="97" spans="1:4" ht="12.75">
      <c r="A97" s="5" t="s">
        <v>138</v>
      </c>
      <c r="B97" s="5" t="s">
        <v>138</v>
      </c>
      <c r="C97" s="20" t="s">
        <v>139</v>
      </c>
      <c r="D97" s="33">
        <v>0</v>
      </c>
    </row>
    <row r="98" spans="1:4" ht="12.75">
      <c r="A98" s="5" t="s">
        <v>140</v>
      </c>
      <c r="B98" s="5" t="s">
        <v>140</v>
      </c>
      <c r="C98" s="20" t="s">
        <v>141</v>
      </c>
      <c r="D98" s="33">
        <v>0</v>
      </c>
    </row>
    <row r="99" spans="1:4" ht="13.5" thickBot="1">
      <c r="A99" s="9" t="s">
        <v>142</v>
      </c>
      <c r="B99" s="9" t="s">
        <v>142</v>
      </c>
      <c r="C99" s="21" t="s">
        <v>143</v>
      </c>
      <c r="D99" s="35">
        <v>0</v>
      </c>
    </row>
    <row r="100" spans="1:4" ht="12.75">
      <c r="A100" s="12" t="s">
        <v>147</v>
      </c>
      <c r="B100" s="6"/>
      <c r="C100" s="19"/>
      <c r="D100" s="34"/>
    </row>
    <row r="101" spans="1:4" ht="12.75">
      <c r="A101" s="7" t="s">
        <v>155</v>
      </c>
      <c r="B101" s="5"/>
      <c r="C101" s="20" t="s">
        <v>148</v>
      </c>
      <c r="D101" s="33">
        <v>300</v>
      </c>
    </row>
    <row r="102" spans="1:4" ht="12.75">
      <c r="A102" s="7" t="s">
        <v>150</v>
      </c>
      <c r="B102" s="5"/>
      <c r="C102" s="20" t="s">
        <v>149</v>
      </c>
      <c r="D102" s="33">
        <v>12</v>
      </c>
    </row>
    <row r="103" spans="1:4" ht="13.5" thickBot="1">
      <c r="A103" s="8" t="s">
        <v>151</v>
      </c>
      <c r="B103" s="9"/>
      <c r="C103" s="21" t="s">
        <v>152</v>
      </c>
      <c r="D103" s="35">
        <v>56</v>
      </c>
    </row>
    <row r="104" spans="1:4" ht="12.75">
      <c r="A104" s="12" t="s">
        <v>203</v>
      </c>
      <c r="B104" s="6"/>
      <c r="C104" s="19"/>
      <c r="D104" s="34"/>
    </row>
    <row r="105" spans="1:4" ht="12.75">
      <c r="A105" s="7" t="s">
        <v>200</v>
      </c>
      <c r="B105" s="5" t="s">
        <v>154</v>
      </c>
      <c r="C105" s="20" t="s">
        <v>153</v>
      </c>
      <c r="D105" s="33">
        <v>2</v>
      </c>
    </row>
    <row r="106" spans="1:4" ht="13.5" thickBot="1">
      <c r="A106" s="8" t="s">
        <v>201</v>
      </c>
      <c r="B106" s="9"/>
      <c r="C106" s="21" t="s">
        <v>156</v>
      </c>
      <c r="D106" s="35">
        <v>0.5</v>
      </c>
    </row>
  </sheetData>
  <mergeCells count="1">
    <mergeCell ref="E1:G1"/>
  </mergeCells>
  <hyperlinks>
    <hyperlink ref="E1" location="ГЛАВНАЯ!A1" display="Вернуться на главну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1" sqref="H1:J1"/>
    </sheetView>
  </sheetViews>
  <sheetFormatPr defaultColWidth="9.140625" defaultRowHeight="12.75"/>
  <cols>
    <col min="1" max="1" width="30.140625" style="0" bestFit="1" customWidth="1"/>
    <col min="2" max="2" width="24.8515625" style="0" bestFit="1" customWidth="1"/>
    <col min="3" max="3" width="14.7109375" style="0" bestFit="1" customWidth="1"/>
    <col min="4" max="7" width="10.7109375" style="0" customWidth="1"/>
    <col min="11" max="13" width="9.140625" style="0" hidden="1" customWidth="1"/>
    <col min="14" max="15" width="0" style="0" hidden="1" customWidth="1"/>
  </cols>
  <sheetData>
    <row r="1" spans="1:10" ht="18" customHeight="1">
      <c r="A1" s="13" t="str">
        <f>CONCATENATE("Инфляция на первое",VLOOKUP(MONTH(ГЛАВНАЯ!N2),ГЛАВНАЯ!$O$2:$P$15,2,0),YEAR(ГЛАВНАЯ!N2)," года")</f>
        <v>Инфляция на первое июня 2012 года</v>
      </c>
      <c r="D1" s="83">
        <f>$K4/L4-1</f>
        <v>0.009163554016786923</v>
      </c>
      <c r="E1" s="83">
        <f>$K4/M4-1</f>
        <v>0.02314835570643292</v>
      </c>
      <c r="F1" s="83">
        <f>$K4/N4-1</f>
        <v>0.044712704786909585</v>
      </c>
      <c r="G1" s="83">
        <f>$K4/O4-1</f>
        <v>0.23789469335432467</v>
      </c>
      <c r="H1" s="82" t="s">
        <v>224</v>
      </c>
      <c r="I1" s="82"/>
      <c r="J1" s="82"/>
    </row>
    <row r="2" spans="1:7" ht="12.75" customHeight="1">
      <c r="A2" s="14"/>
      <c r="B2" s="17" t="s">
        <v>205</v>
      </c>
      <c r="C2" s="15"/>
      <c r="D2" s="83"/>
      <c r="E2" s="83"/>
      <c r="F2" s="83"/>
      <c r="G2" s="83"/>
    </row>
    <row r="3" spans="11:15" ht="13.5" thickBot="1">
      <c r="K3" t="s">
        <v>290</v>
      </c>
      <c r="L3" t="s">
        <v>291</v>
      </c>
      <c r="M3" t="s">
        <v>277</v>
      </c>
      <c r="N3" t="s">
        <v>292</v>
      </c>
      <c r="O3" t="s">
        <v>276</v>
      </c>
    </row>
    <row r="4" spans="1:15" ht="13.5" thickBot="1">
      <c r="A4" s="10" t="s">
        <v>39</v>
      </c>
      <c r="B4" s="11" t="s">
        <v>40</v>
      </c>
      <c r="C4" s="18" t="s">
        <v>41</v>
      </c>
      <c r="D4" s="48" t="s">
        <v>219</v>
      </c>
      <c r="E4" s="49" t="s">
        <v>274</v>
      </c>
      <c r="F4" s="49" t="s">
        <v>275</v>
      </c>
      <c r="G4" s="49" t="s">
        <v>276</v>
      </c>
      <c r="K4">
        <f>SUM(K5,K9,K14,K19,K24,K32,K38,K45,K50,K59,K63,K68,K77,K88,K100,K104)</f>
        <v>8329.858999999999</v>
      </c>
      <c r="L4">
        <f>SUM(L5,L9,L14,L19,L24,L32,L38,L45,L50,L59,L63,L68,L77,L88,L100,L104)</f>
        <v>8254.221000000001</v>
      </c>
      <c r="M4">
        <f>SUM(M5,M9,M14,M19,M24,M32,M38,M45,M50,M59,M63,M68,M77,M88,M100,M104)</f>
        <v>8141.399000000001</v>
      </c>
      <c r="N4">
        <f>SUM(N5,N9,N14,N19,N24,N32,N38,N45,N50,N59,N63,N68,N77,N88,N100,N104)</f>
        <v>7973.348999999998</v>
      </c>
      <c r="O4">
        <f>SUM(O5,O9,O14,O19,O24,O32,O38,O45,O50,O59,O63,O68,O77,O88,O100,O104)</f>
        <v>6729.053</v>
      </c>
    </row>
    <row r="5" spans="1:15" ht="12.75">
      <c r="A5" s="12" t="s">
        <v>0</v>
      </c>
      <c r="B5" s="6"/>
      <c r="C5" s="19"/>
      <c r="D5" s="27">
        <f>IF(L5,$K5/L5-1,0)</f>
        <v>0.03168685927306614</v>
      </c>
      <c r="E5" s="28">
        <f>IF(M5,$K5/M5-1,0)</f>
        <v>-0.03989592367736339</v>
      </c>
      <c r="F5" s="27">
        <f>IF(N5,$K5/N5-1,0)</f>
        <v>-0.012488849241748312</v>
      </c>
      <c r="G5" s="28">
        <f>IF(O5,$K5/O5-1,0)</f>
        <v>0.07475728155339811</v>
      </c>
      <c r="K5" s="1">
        <f>SUM(K6:K8)</f>
        <v>221.4</v>
      </c>
      <c r="L5" s="1">
        <f>SUM(L6:L8)</f>
        <v>214.6</v>
      </c>
      <c r="M5" s="1">
        <f>SUM(M6:M8)</f>
        <v>230.6</v>
      </c>
      <c r="N5" s="1">
        <f>SUM(N6:N8)</f>
        <v>224.2</v>
      </c>
      <c r="O5" s="1">
        <f>SUM(O6:O8)</f>
        <v>206</v>
      </c>
    </row>
    <row r="6" spans="1:15" ht="12.75">
      <c r="A6" s="7" t="s">
        <v>159</v>
      </c>
      <c r="B6" s="5" t="s">
        <v>1</v>
      </c>
      <c r="C6" s="20" t="s">
        <v>42</v>
      </c>
      <c r="D6" s="44">
        <f aca="true" t="shared" si="0" ref="D6:D69">IF(L6,$K6/L6-1,0)</f>
        <v>0</v>
      </c>
      <c r="E6" s="45">
        <f aca="true" t="shared" si="1" ref="E6:E69">IF(M6,$K6/M6-1,0)</f>
        <v>-0.28776978417266186</v>
      </c>
      <c r="F6" s="44">
        <f aca="true" t="shared" si="2" ref="F6:F69">IF(N6,$K6/N6-1,0)</f>
        <v>-0.28776978417266186</v>
      </c>
      <c r="G6" s="45">
        <f aca="true" t="shared" si="3" ref="G6:G69">IF(O6,$K6/O6-1,0)</f>
        <v>-0.11607142857142849</v>
      </c>
      <c r="K6">
        <f>VLOOKUP(A6,Расчеты!$A$2:$AX$100,ГЛАВНАЯ!$R$5,0)</f>
        <v>39.6</v>
      </c>
      <c r="L6">
        <f>VLOOKUP(A6,Расчеты!$A$2:$AX$100,ГЛАВНАЯ!$R$6,0)</f>
        <v>39.6</v>
      </c>
      <c r="M6">
        <f>VLOOKUP(A6,Расчеты!$A$2:$AX$100,ГЛАВНАЯ!$R$7,0)</f>
        <v>55.6</v>
      </c>
      <c r="N6">
        <f>VLOOKUP(A6,Расчеты!$A$2:$AX$100,ГЛАВНАЯ!$R$10,0)</f>
        <v>55.6</v>
      </c>
      <c r="O6">
        <f>VLOOKUP(A6,Расчеты!$A$2:$AX$100,ГЛАВНАЯ!$R$4,0)</f>
        <v>44.8</v>
      </c>
    </row>
    <row r="7" spans="1:15" s="1" customFormat="1" ht="12.75">
      <c r="A7" s="7" t="s">
        <v>160</v>
      </c>
      <c r="B7" s="5" t="s">
        <v>2</v>
      </c>
      <c r="C7" s="20" t="s">
        <v>270</v>
      </c>
      <c r="D7" s="44">
        <f t="shared" si="0"/>
        <v>0.11333333333333329</v>
      </c>
      <c r="E7" s="45">
        <f t="shared" si="1"/>
        <v>0.11333333333333329</v>
      </c>
      <c r="F7" s="44">
        <f t="shared" si="2"/>
        <v>-0.04022988505747127</v>
      </c>
      <c r="G7" s="45">
        <f t="shared" si="3"/>
        <v>0.2101449275362317</v>
      </c>
      <c r="K7">
        <f>VLOOKUP(A7,Расчеты!$A$2:$AX$100,ГЛАВНАЯ!$R$5,0)</f>
        <v>66.8</v>
      </c>
      <c r="L7">
        <f>VLOOKUP(A7,Расчеты!$A$2:$AX$100,ГЛАВНАЯ!$R$6,0)</f>
        <v>60</v>
      </c>
      <c r="M7">
        <f>VLOOKUP(A7,Расчеты!$A$2:$AX$100,ГЛАВНАЯ!$R$7,0)</f>
        <v>60</v>
      </c>
      <c r="N7">
        <f>VLOOKUP(A7,Расчеты!$A$2:$AX$100,ГЛАВНАЯ!$R$10,0)</f>
        <v>69.6</v>
      </c>
      <c r="O7">
        <f>VLOOKUP(A7,Расчеты!$A$2:$AX$100,ГЛАВНАЯ!$R$4,0)</f>
        <v>55.2</v>
      </c>
    </row>
    <row r="8" spans="1:15" ht="13.5" thickBot="1">
      <c r="A8" s="7" t="s">
        <v>161</v>
      </c>
      <c r="B8" s="5" t="s">
        <v>43</v>
      </c>
      <c r="C8" s="20" t="s">
        <v>44</v>
      </c>
      <c r="D8" s="46">
        <f t="shared" si="0"/>
        <v>0</v>
      </c>
      <c r="E8" s="47">
        <f t="shared" si="1"/>
        <v>0</v>
      </c>
      <c r="F8" s="46">
        <f t="shared" si="2"/>
        <v>0.16161616161616155</v>
      </c>
      <c r="G8" s="47">
        <f t="shared" si="3"/>
        <v>0.08490566037735858</v>
      </c>
      <c r="K8">
        <f>VLOOKUP(A8,Расчеты!$A$2:$AX$100,ГЛАВНАЯ!$R$5,0)</f>
        <v>115</v>
      </c>
      <c r="L8">
        <f>VLOOKUP(A8,Расчеты!$A$2:$AX$100,ГЛАВНАЯ!$R$6,0)</f>
        <v>115</v>
      </c>
      <c r="M8">
        <f>VLOOKUP(A8,Расчеты!$A$2:$AX$100,ГЛАВНАЯ!$R$7,0)</f>
        <v>115</v>
      </c>
      <c r="N8">
        <f>VLOOKUP(A8,Расчеты!$A$2:$AX$100,ГЛАВНАЯ!$R$10,0)</f>
        <v>99</v>
      </c>
      <c r="O8">
        <f>VLOOKUP(A8,Расчеты!$A$2:$AX$100,ГЛАВНАЯ!$R$4,0)</f>
        <v>106</v>
      </c>
    </row>
    <row r="9" spans="1:15" ht="12.75">
      <c r="A9" s="12" t="s">
        <v>3</v>
      </c>
      <c r="B9" s="6"/>
      <c r="C9" s="19"/>
      <c r="D9" s="27">
        <f t="shared" si="0"/>
        <v>-0.02681094324213973</v>
      </c>
      <c r="E9" s="28">
        <f t="shared" si="1"/>
        <v>-0.03034798882530043</v>
      </c>
      <c r="F9" s="27">
        <f t="shared" si="2"/>
        <v>0.12022573660511426</v>
      </c>
      <c r="G9" s="28">
        <f t="shared" si="3"/>
        <v>0.33312823725514296</v>
      </c>
      <c r="K9" s="1">
        <f>SUM(K10:K13)</f>
        <v>357.501</v>
      </c>
      <c r="L9" s="1">
        <f>SUM(L10:L13)</f>
        <v>367.35</v>
      </c>
      <c r="M9" s="1">
        <f>SUM(M10:M13)</f>
        <v>368.69</v>
      </c>
      <c r="N9" s="1">
        <f>SUM(N10:N13)</f>
        <v>319.13300000000004</v>
      </c>
      <c r="O9" s="1">
        <f>SUM(O10:O13)</f>
        <v>268.16700000000003</v>
      </c>
    </row>
    <row r="10" spans="1:15" ht="12.75">
      <c r="A10" s="7" t="s">
        <v>163</v>
      </c>
      <c r="B10" s="5" t="s">
        <v>47</v>
      </c>
      <c r="C10" s="20" t="s">
        <v>48</v>
      </c>
      <c r="D10" s="44">
        <f t="shared" si="0"/>
        <v>-0.002142857142857224</v>
      </c>
      <c r="E10" s="45">
        <f t="shared" si="1"/>
        <v>-0.023076923076923217</v>
      </c>
      <c r="F10" s="44">
        <f t="shared" si="2"/>
        <v>-0.03721571330117168</v>
      </c>
      <c r="G10" s="45">
        <f t="shared" si="3"/>
        <v>0.07544264819091606</v>
      </c>
      <c r="K10">
        <f>VLOOKUP(A10,Расчеты!$A$2:$AX$100,ГЛАВНАЯ!$R$5,0)</f>
        <v>46.101</v>
      </c>
      <c r="L10">
        <f>VLOOKUP(A10,Расчеты!$A$2:$AX$100,ГЛАВНАЯ!$R$6,0)</f>
        <v>46.2</v>
      </c>
      <c r="M10">
        <f>VLOOKUP(A10,Расчеты!$A$2:$AX$100,ГЛАВНАЯ!$R$7,0)</f>
        <v>47.190000000000005</v>
      </c>
      <c r="N10">
        <f>VLOOKUP(A10,Расчеты!$A$2:$AX$100,ГЛАВНАЯ!$R$10,0)</f>
        <v>47.883</v>
      </c>
      <c r="O10">
        <f>VLOOKUP(A10,Расчеты!$A$2:$AX$100,ГЛАВНАЯ!$R$4,0)</f>
        <v>42.867000000000004</v>
      </c>
    </row>
    <row r="11" spans="1:15" ht="12.75">
      <c r="A11" s="7" t="s">
        <v>164</v>
      </c>
      <c r="B11" s="5" t="s">
        <v>55</v>
      </c>
      <c r="C11" s="20" t="s">
        <v>49</v>
      </c>
      <c r="D11" s="44">
        <f t="shared" si="0"/>
        <v>-0.03566710700132103</v>
      </c>
      <c r="E11" s="45">
        <f t="shared" si="1"/>
        <v>-0.04450261780104714</v>
      </c>
      <c r="F11" s="44">
        <f t="shared" si="2"/>
        <v>0.15323854660347558</v>
      </c>
      <c r="G11" s="45">
        <f t="shared" si="3"/>
        <v>0.3568773234200744</v>
      </c>
      <c r="K11">
        <f>VLOOKUP(A11,Расчеты!$A$2:$AX$100,ГЛАВНАЯ!$R$5,0)</f>
        <v>182.5</v>
      </c>
      <c r="L11">
        <f>VLOOKUP(A11,Расчеты!$A$2:$AX$100,ГЛАВНАЯ!$R$6,0)</f>
        <v>189.25</v>
      </c>
      <c r="M11">
        <f>VLOOKUP(A11,Расчеты!$A$2:$AX$100,ГЛАВНАЯ!$R$7,0)</f>
        <v>191</v>
      </c>
      <c r="N11">
        <f>VLOOKUP(A11,Расчеты!$A$2:$AX$100,ГЛАВНАЯ!$R$10,0)</f>
        <v>158.25</v>
      </c>
      <c r="O11">
        <f>VLOOKUP(A11,Расчеты!$A$2:$AX$100,ГЛАВНАЯ!$R$4,0)</f>
        <v>134.5</v>
      </c>
    </row>
    <row r="12" spans="1:15" ht="12.75">
      <c r="A12" s="7" t="s">
        <v>165</v>
      </c>
      <c r="B12" s="5" t="s">
        <v>56</v>
      </c>
      <c r="C12" s="20" t="s">
        <v>50</v>
      </c>
      <c r="D12" s="44">
        <f t="shared" si="0"/>
        <v>0</v>
      </c>
      <c r="E12" s="45">
        <f t="shared" si="1"/>
        <v>0.03984575835475579</v>
      </c>
      <c r="F12" s="44">
        <f t="shared" si="2"/>
        <v>0.2740157480314962</v>
      </c>
      <c r="G12" s="45">
        <f t="shared" si="3"/>
        <v>0.546845124282983</v>
      </c>
      <c r="K12">
        <f>VLOOKUP(A12,Расчеты!$A$2:$AX$100,ГЛАВНАЯ!$R$5,0)</f>
        <v>80.9</v>
      </c>
      <c r="L12">
        <f>VLOOKUP(A12,Расчеты!$A$2:$AX$100,ГЛАВНАЯ!$R$6,0)</f>
        <v>80.9</v>
      </c>
      <c r="M12">
        <f>VLOOKUP(A12,Расчеты!$A$2:$AX$100,ГЛАВНАЯ!$R$7,0)</f>
        <v>77.8</v>
      </c>
      <c r="N12">
        <f>VLOOKUP(A12,Расчеты!$A$2:$AX$100,ГЛАВНАЯ!$R$10,0)</f>
        <v>63.5</v>
      </c>
      <c r="O12">
        <f>VLOOKUP(A12,Расчеты!$A$2:$AX$100,ГЛАВНАЯ!$R$4,0)</f>
        <v>52.3</v>
      </c>
    </row>
    <row r="13" spans="1:15" ht="13.5" thickBot="1">
      <c r="A13" s="8" t="s">
        <v>166</v>
      </c>
      <c r="B13" s="9" t="s">
        <v>51</v>
      </c>
      <c r="C13" s="21" t="s">
        <v>52</v>
      </c>
      <c r="D13" s="46">
        <f t="shared" si="0"/>
        <v>-0.05882352941176472</v>
      </c>
      <c r="E13" s="47">
        <f t="shared" si="1"/>
        <v>-0.08918406072106266</v>
      </c>
      <c r="F13" s="46">
        <f t="shared" si="2"/>
        <v>-0.030303030303030276</v>
      </c>
      <c r="G13" s="47">
        <f t="shared" si="3"/>
        <v>0.24675324675324672</v>
      </c>
      <c r="K13">
        <f>VLOOKUP(A13,Расчеты!$A$2:$AX$100,ГЛАВНАЯ!$R$5,0)</f>
        <v>48</v>
      </c>
      <c r="L13">
        <f>VLOOKUP(A13,Расчеты!$A$2:$AX$100,ГЛАВНАЯ!$R$6,0)</f>
        <v>51</v>
      </c>
      <c r="M13">
        <f>VLOOKUP(A13,Расчеты!$A$2:$AX$100,ГЛАВНАЯ!$R$7,0)</f>
        <v>52.7</v>
      </c>
      <c r="N13">
        <f>VLOOKUP(A13,Расчеты!$A$2:$AX$100,ГЛАВНАЯ!$R$10,0)</f>
        <v>49.5</v>
      </c>
      <c r="O13">
        <f>VLOOKUP(A13,Расчеты!$A$2:$AX$100,ГЛАВНАЯ!$R$4,0)</f>
        <v>38.5</v>
      </c>
    </row>
    <row r="14" spans="1:15" ht="12.75">
      <c r="A14" s="12" t="s">
        <v>4</v>
      </c>
      <c r="B14" s="6"/>
      <c r="C14" s="19"/>
      <c r="D14" s="27">
        <f t="shared" si="0"/>
        <v>0.06180048661800486</v>
      </c>
      <c r="E14" s="28">
        <f t="shared" si="1"/>
        <v>0.061542203843347076</v>
      </c>
      <c r="F14" s="27">
        <f t="shared" si="2"/>
        <v>0.08113464635203771</v>
      </c>
      <c r="G14" s="28">
        <f t="shared" si="3"/>
        <v>0.25564666954395054</v>
      </c>
      <c r="K14" s="1">
        <f>SUM(K15:K18)</f>
        <v>87.28</v>
      </c>
      <c r="L14" s="1">
        <f>SUM(L15:L18)</f>
        <v>82.2</v>
      </c>
      <c r="M14" s="1">
        <f>SUM(M15:M18)</f>
        <v>82.22</v>
      </c>
      <c r="N14" s="1">
        <f>SUM(N15:N18)</f>
        <v>80.73</v>
      </c>
      <c r="O14" s="1">
        <f>SUM(O15:O18)</f>
        <v>69.51</v>
      </c>
    </row>
    <row r="15" spans="1:15" ht="12.75">
      <c r="A15" s="7" t="s">
        <v>167</v>
      </c>
      <c r="B15" s="5" t="s">
        <v>54</v>
      </c>
      <c r="C15" s="20" t="s">
        <v>53</v>
      </c>
      <c r="D15" s="44">
        <f t="shared" si="0"/>
        <v>0.0027586206896552667</v>
      </c>
      <c r="E15" s="45">
        <f t="shared" si="1"/>
        <v>-0.008185538881309684</v>
      </c>
      <c r="F15" s="44">
        <f t="shared" si="2"/>
        <v>-0.030020013342228258</v>
      </c>
      <c r="G15" s="45">
        <f t="shared" si="3"/>
        <v>0.23429541595925296</v>
      </c>
      <c r="K15">
        <f>VLOOKUP(A15,Расчеты!$A$2:$AX$100,ГЛАВНАЯ!$R$5,0)</f>
        <v>29.080000000000002</v>
      </c>
      <c r="L15">
        <f>VLOOKUP(A15,Расчеты!$A$2:$AX$100,ГЛАВНАЯ!$R$6,0)</f>
        <v>29</v>
      </c>
      <c r="M15">
        <f>VLOOKUP(A15,Расчеты!$A$2:$AX$100,ГЛАВНАЯ!$R$7,0)</f>
        <v>29.32</v>
      </c>
      <c r="N15">
        <f>VLOOKUP(A15,Расчеты!$A$2:$AX$100,ГЛАВНАЯ!$R$10,0)</f>
        <v>29.980000000000004</v>
      </c>
      <c r="O15">
        <f>VLOOKUP(A15,Расчеты!$A$2:$AX$100,ГЛАВНАЯ!$R$4,0)</f>
        <v>23.560000000000002</v>
      </c>
    </row>
    <row r="16" spans="1:15" ht="12.75">
      <c r="A16" s="7" t="s">
        <v>168</v>
      </c>
      <c r="B16" s="5" t="s">
        <v>265</v>
      </c>
      <c r="C16" s="20" t="s">
        <v>50</v>
      </c>
      <c r="D16" s="44">
        <f>IF(L16,$K16/L16-1,0)</f>
        <v>0</v>
      </c>
      <c r="E16" s="45">
        <f t="shared" si="1"/>
        <v>0</v>
      </c>
      <c r="F16" s="44">
        <f t="shared" si="2"/>
        <v>0</v>
      </c>
      <c r="G16" s="45">
        <f t="shared" si="3"/>
        <v>0</v>
      </c>
      <c r="K16">
        <f>VLOOKUP(A16,Расчеты!$A$2:$AX$100,ГЛАВНАЯ!$R$5,0)</f>
        <v>0</v>
      </c>
      <c r="L16">
        <f>VLOOKUP(A16,Расчеты!$A$2:$AX$100,ГЛАВНАЯ!$R$6,0)</f>
        <v>0</v>
      </c>
      <c r="M16">
        <f>VLOOKUP(A16,Расчеты!$A$2:$AX$100,ГЛАВНАЯ!$R$7,0)</f>
        <v>0</v>
      </c>
      <c r="N16">
        <f>VLOOKUP(A16,Расчеты!$A$2:$AX$100,ГЛАВНАЯ!$R$10,0)</f>
        <v>0</v>
      </c>
      <c r="O16">
        <f>VLOOKUP(A16,Расчеты!$A$2:$AX$100,ГЛАВНАЯ!$R$4,0)</f>
        <v>0</v>
      </c>
    </row>
    <row r="17" spans="1:15" ht="12.75">
      <c r="A17" s="7" t="s">
        <v>169</v>
      </c>
      <c r="B17" s="5" t="s">
        <v>113</v>
      </c>
      <c r="C17" s="20" t="s">
        <v>53</v>
      </c>
      <c r="D17" s="44">
        <f t="shared" si="0"/>
        <v>0</v>
      </c>
      <c r="E17" s="45">
        <f t="shared" si="1"/>
        <v>0</v>
      </c>
      <c r="F17" s="44">
        <f t="shared" si="2"/>
        <v>0</v>
      </c>
      <c r="G17" s="45">
        <f t="shared" si="3"/>
        <v>0</v>
      </c>
      <c r="K17">
        <f>VLOOKUP(A17,Расчеты!$A$2:$AX$100,ГЛАВНАЯ!$R$5,0)</f>
        <v>0</v>
      </c>
      <c r="L17">
        <f>VLOOKUP(A17,Расчеты!$A$2:$AX$100,ГЛАВНАЯ!$R$6,0)</f>
        <v>0</v>
      </c>
      <c r="M17">
        <f>VLOOKUP(A17,Расчеты!$A$2:$AX$100,ГЛАВНАЯ!$R$7,0)</f>
        <v>0</v>
      </c>
      <c r="N17">
        <f>VLOOKUP(A17,Расчеты!$A$2:$AX$100,ГЛАВНАЯ!$R$10,0)</f>
        <v>0</v>
      </c>
      <c r="O17">
        <f>VLOOKUP(A17,Расчеты!$A$2:$AX$100,ГЛАВНАЯ!$R$4,0)</f>
        <v>0</v>
      </c>
    </row>
    <row r="18" spans="1:15" ht="13.5" thickBot="1">
      <c r="A18" s="8" t="s">
        <v>5</v>
      </c>
      <c r="B18" s="9" t="s">
        <v>114</v>
      </c>
      <c r="C18" s="21" t="s">
        <v>115</v>
      </c>
      <c r="D18" s="46">
        <f t="shared" si="0"/>
        <v>0.09398496240601495</v>
      </c>
      <c r="E18" s="47">
        <f t="shared" si="1"/>
        <v>0.10018903591682427</v>
      </c>
      <c r="F18" s="46">
        <f t="shared" si="2"/>
        <v>0.14679802955665022</v>
      </c>
      <c r="G18" s="47">
        <f t="shared" si="3"/>
        <v>0.2665941240478782</v>
      </c>
      <c r="K18">
        <f>VLOOKUP(A18,Расчеты!$A$2:$AX$100,ГЛАВНАЯ!$R$5,0)</f>
        <v>58.2</v>
      </c>
      <c r="L18">
        <f>VLOOKUP(A18,Расчеты!$A$2:$AX$100,ГЛАВНАЯ!$R$6,0)</f>
        <v>53.2</v>
      </c>
      <c r="M18">
        <f>VLOOKUP(A18,Расчеты!$A$2:$AX$100,ГЛАВНАЯ!$R$7,0)</f>
        <v>52.9</v>
      </c>
      <c r="N18">
        <f>VLOOKUP(A18,Расчеты!$A$2:$AX$100,ГЛАВНАЯ!$R$10,0)</f>
        <v>50.75</v>
      </c>
      <c r="O18">
        <f>VLOOKUP(A18,Расчеты!$A$2:$AX$100,ГЛАВНАЯ!$R$4,0)</f>
        <v>45.95</v>
      </c>
    </row>
    <row r="19" spans="1:15" ht="12.75">
      <c r="A19" s="12" t="s">
        <v>6</v>
      </c>
      <c r="B19" s="6"/>
      <c r="C19" s="19"/>
      <c r="D19" s="27">
        <f t="shared" si="0"/>
        <v>0</v>
      </c>
      <c r="E19" s="28">
        <f t="shared" si="1"/>
        <v>0</v>
      </c>
      <c r="F19" s="27">
        <f t="shared" si="2"/>
        <v>0</v>
      </c>
      <c r="G19" s="28">
        <f t="shared" si="3"/>
        <v>0.27419354838709675</v>
      </c>
      <c r="K19" s="1">
        <f>SUM(K20:K23)</f>
        <v>1580</v>
      </c>
      <c r="L19" s="1">
        <f>SUM(L20:L23)</f>
        <v>1580</v>
      </c>
      <c r="M19" s="1">
        <f>SUM(M20:M23)</f>
        <v>1580</v>
      </c>
      <c r="N19" s="1">
        <f>SUM(N20:N23)</f>
        <v>1580</v>
      </c>
      <c r="O19" s="1">
        <f>SUM(O20:O23)</f>
        <v>1240</v>
      </c>
    </row>
    <row r="20" spans="1:15" ht="12.75">
      <c r="A20" s="7" t="s">
        <v>7</v>
      </c>
      <c r="B20" s="5"/>
      <c r="C20" s="20" t="s">
        <v>157</v>
      </c>
      <c r="D20" s="44">
        <f t="shared" si="0"/>
        <v>0</v>
      </c>
      <c r="E20" s="45">
        <f t="shared" si="1"/>
        <v>0</v>
      </c>
      <c r="F20" s="44">
        <f t="shared" si="2"/>
        <v>0</v>
      </c>
      <c r="G20" s="45">
        <f t="shared" si="3"/>
        <v>0</v>
      </c>
      <c r="K20">
        <f>VLOOKUP(A20,Расчеты!$A$2:$AX$100,ГЛАВНАЯ!$R$5,0)</f>
        <v>0</v>
      </c>
      <c r="L20">
        <f>VLOOKUP(A20,Расчеты!$A$2:$AX$100,ГЛАВНАЯ!$R$6,0)</f>
        <v>0</v>
      </c>
      <c r="M20">
        <f>VLOOKUP(A20,Расчеты!$A$2:$AX$100,ГЛАВНАЯ!$R$7,0)</f>
        <v>0</v>
      </c>
      <c r="N20">
        <f>VLOOKUP(A20,Расчеты!$A$2:$AX$100,ГЛАВНАЯ!$R$10,0)</f>
        <v>0</v>
      </c>
      <c r="O20">
        <f>VLOOKUP(A20,Расчеты!$A$2:$AX$100,ГЛАВНАЯ!$R$4,0)</f>
        <v>0</v>
      </c>
    </row>
    <row r="21" spans="1:15" ht="12.75">
      <c r="A21" s="7" t="s">
        <v>170</v>
      </c>
      <c r="B21" s="5"/>
      <c r="C21" s="20" t="s">
        <v>57</v>
      </c>
      <c r="D21" s="44">
        <f t="shared" si="0"/>
        <v>0</v>
      </c>
      <c r="E21" s="45">
        <f t="shared" si="1"/>
        <v>0</v>
      </c>
      <c r="F21" s="44">
        <f t="shared" si="2"/>
        <v>0</v>
      </c>
      <c r="G21" s="45">
        <f t="shared" si="3"/>
        <v>0.32499999999999996</v>
      </c>
      <c r="K21">
        <f>VLOOKUP(A21,Расчеты!$A$2:$AX$100,ГЛАВНАЯ!$R$5,0)</f>
        <v>1060</v>
      </c>
      <c r="L21">
        <f>VLOOKUP(A21,Расчеты!$A$2:$AX$100,ГЛАВНАЯ!$R$6,0)</f>
        <v>1060</v>
      </c>
      <c r="M21">
        <f>VLOOKUP(A21,Расчеты!$A$2:$AX$100,ГЛАВНАЯ!$R$7,0)</f>
        <v>1060</v>
      </c>
      <c r="N21">
        <f>VLOOKUP(A21,Расчеты!$A$2:$AX$100,ГЛАВНАЯ!$R$10,0)</f>
        <v>1060</v>
      </c>
      <c r="O21">
        <f>VLOOKUP(A21,Расчеты!$A$2:$AX$100,ГЛАВНАЯ!$R$4,0)</f>
        <v>800</v>
      </c>
    </row>
    <row r="22" spans="1:15" ht="12.75">
      <c r="A22" s="7" t="s">
        <v>8</v>
      </c>
      <c r="B22" s="5"/>
      <c r="C22" s="20" t="s">
        <v>171</v>
      </c>
      <c r="D22" s="44">
        <f t="shared" si="0"/>
        <v>0</v>
      </c>
      <c r="E22" s="45">
        <f t="shared" si="1"/>
        <v>0</v>
      </c>
      <c r="F22" s="44">
        <f t="shared" si="2"/>
        <v>0</v>
      </c>
      <c r="G22" s="45">
        <f t="shared" si="3"/>
        <v>0.18181818181818188</v>
      </c>
      <c r="K22">
        <f>VLOOKUP(A22,Расчеты!$A$2:$AX$100,ГЛАВНАЯ!$R$5,0)</f>
        <v>520</v>
      </c>
      <c r="L22">
        <f>VLOOKUP(A22,Расчеты!$A$2:$AX$100,ГЛАВНАЯ!$R$6,0)</f>
        <v>520</v>
      </c>
      <c r="M22">
        <f>VLOOKUP(A22,Расчеты!$A$2:$AX$100,ГЛАВНАЯ!$R$7,0)</f>
        <v>520</v>
      </c>
      <c r="N22">
        <f>VLOOKUP(A22,Расчеты!$A$2:$AX$100,ГЛАВНАЯ!$R$10,0)</f>
        <v>520</v>
      </c>
      <c r="O22">
        <f>VLOOKUP(A22,Расчеты!$A$2:$AX$100,ГЛАВНАЯ!$R$4,0)</f>
        <v>440</v>
      </c>
    </row>
    <row r="23" spans="1:15" ht="13.5" thickBot="1">
      <c r="A23" s="8" t="s">
        <v>9</v>
      </c>
      <c r="B23" s="9"/>
      <c r="C23" s="21" t="s">
        <v>171</v>
      </c>
      <c r="D23" s="46">
        <f t="shared" si="0"/>
        <v>0</v>
      </c>
      <c r="E23" s="47">
        <f t="shared" si="1"/>
        <v>0</v>
      </c>
      <c r="F23" s="46">
        <f t="shared" si="2"/>
        <v>0</v>
      </c>
      <c r="G23" s="47">
        <f t="shared" si="3"/>
        <v>0</v>
      </c>
      <c r="K23">
        <f>VLOOKUP(A23,Расчеты!$A$2:$AX$100,ГЛАВНАЯ!$R$5,0)</f>
        <v>0</v>
      </c>
      <c r="L23">
        <f>VLOOKUP(A23,Расчеты!$A$2:$AX$100,ГЛАВНАЯ!$R$6,0)</f>
        <v>0</v>
      </c>
      <c r="M23">
        <f>VLOOKUP(A23,Расчеты!$A$2:$AX$100,ГЛАВНАЯ!$R$7,0)</f>
        <v>0</v>
      </c>
      <c r="N23">
        <f>VLOOKUP(A23,Расчеты!$A$2:$AX$100,ГЛАВНАЯ!$R$10,0)</f>
        <v>0</v>
      </c>
      <c r="O23">
        <f>VLOOKUP(A23,Расчеты!$A$2:$AX$100,ГЛАВНАЯ!$R$4,0)</f>
        <v>0</v>
      </c>
    </row>
    <row r="24" spans="1:15" ht="12.75">
      <c r="A24" s="12" t="s">
        <v>10</v>
      </c>
      <c r="B24" s="6"/>
      <c r="C24" s="19"/>
      <c r="D24" s="27">
        <f t="shared" si="0"/>
        <v>-0.0027765536634247745</v>
      </c>
      <c r="E24" s="28">
        <f t="shared" si="1"/>
        <v>-0.02094501065535259</v>
      </c>
      <c r="F24" s="27">
        <f t="shared" si="2"/>
        <v>0.03734269436046311</v>
      </c>
      <c r="G24" s="28">
        <f t="shared" si="3"/>
        <v>0.21290755862830246</v>
      </c>
      <c r="K24" s="1">
        <f>SUM(K25:K31)</f>
        <v>760.3389999999999</v>
      </c>
      <c r="L24" s="1">
        <f>SUM(L25:L31)</f>
        <v>762.4560000000001</v>
      </c>
      <c r="M24" s="1">
        <f>SUM(M25:M31)</f>
        <v>776.605</v>
      </c>
      <c r="N24" s="1">
        <f>SUM(N25:N31)</f>
        <v>732.968</v>
      </c>
      <c r="O24" s="1">
        <f>SUM(O25:O31)</f>
        <v>626.873</v>
      </c>
    </row>
    <row r="25" spans="1:15" ht="12.75">
      <c r="A25" s="7" t="s">
        <v>172</v>
      </c>
      <c r="B25" s="5" t="s">
        <v>58</v>
      </c>
      <c r="C25" s="20" t="s">
        <v>59</v>
      </c>
      <c r="D25" s="44">
        <f t="shared" si="0"/>
        <v>0</v>
      </c>
      <c r="E25" s="45">
        <f t="shared" si="1"/>
        <v>-0.045751633986928164</v>
      </c>
      <c r="F25" s="44">
        <f t="shared" si="2"/>
        <v>0.02336448598130847</v>
      </c>
      <c r="G25" s="45">
        <f t="shared" si="3"/>
        <v>0.2622478386167144</v>
      </c>
      <c r="K25">
        <f>VLOOKUP(A25,Расчеты!$A$2:$AX$100,ГЛАВНАЯ!$R$5,0)</f>
        <v>131.39999999999998</v>
      </c>
      <c r="L25">
        <f>VLOOKUP(A25,Расчеты!$A$2:$AX$100,ГЛАВНАЯ!$R$6,0)</f>
        <v>131.39999999999998</v>
      </c>
      <c r="M25">
        <f>VLOOKUP(A25,Расчеты!$A$2:$AX$100,ГЛАВНАЯ!$R$7,0)</f>
        <v>137.7</v>
      </c>
      <c r="N25">
        <f>VLOOKUP(A25,Расчеты!$A$2:$AX$100,ГЛАВНАЯ!$R$10,0)</f>
        <v>128.39999999999998</v>
      </c>
      <c r="O25">
        <f>VLOOKUP(A25,Расчеты!$A$2:$AX$100,ГЛАВНАЯ!$R$4,0)</f>
        <v>104.10000000000001</v>
      </c>
    </row>
    <row r="26" spans="1:15" ht="12.75">
      <c r="A26" s="7" t="s">
        <v>173</v>
      </c>
      <c r="B26" s="5" t="s">
        <v>58</v>
      </c>
      <c r="C26" s="20" t="s">
        <v>60</v>
      </c>
      <c r="D26" s="44">
        <f t="shared" si="0"/>
        <v>0</v>
      </c>
      <c r="E26" s="45">
        <f t="shared" si="1"/>
        <v>-0.03153153153153154</v>
      </c>
      <c r="F26" s="44">
        <f t="shared" si="2"/>
        <v>0.009389671361502261</v>
      </c>
      <c r="G26" s="45">
        <f t="shared" si="3"/>
        <v>0.1977715877437327</v>
      </c>
      <c r="K26">
        <f>VLOOKUP(A26,Расчеты!$A$2:$AX$100,ГЛАВНАЯ!$R$5,0)</f>
        <v>21.5</v>
      </c>
      <c r="L26">
        <f>VLOOKUP(A26,Расчеты!$A$2:$AX$100,ГЛАВНАЯ!$R$6,0)</f>
        <v>21.5</v>
      </c>
      <c r="M26">
        <f>VLOOKUP(A26,Расчеты!$A$2:$AX$100,ГЛАВНАЯ!$R$7,0)</f>
        <v>22.2</v>
      </c>
      <c r="N26">
        <f>VLOOKUP(A26,Расчеты!$A$2:$AX$100,ГЛАВНАЯ!$R$10,0)</f>
        <v>21.3</v>
      </c>
      <c r="O26">
        <f>VLOOKUP(A26,Расчеты!$A$2:$AX$100,ГЛАВНАЯ!$R$4,0)</f>
        <v>17.95</v>
      </c>
    </row>
    <row r="27" spans="1:15" ht="12.75">
      <c r="A27" s="7" t="s">
        <v>174</v>
      </c>
      <c r="B27" s="5" t="s">
        <v>61</v>
      </c>
      <c r="C27" s="20" t="s">
        <v>62</v>
      </c>
      <c r="D27" s="44">
        <f t="shared" si="0"/>
        <v>-0.018604651162790753</v>
      </c>
      <c r="E27" s="45">
        <f t="shared" si="1"/>
        <v>-0.027649769585253448</v>
      </c>
      <c r="F27" s="44">
        <f t="shared" si="2"/>
        <v>0.029268292682926855</v>
      </c>
      <c r="G27" s="45">
        <f t="shared" si="3"/>
        <v>0.192090395480226</v>
      </c>
      <c r="K27">
        <f>VLOOKUP(A27,Расчеты!$A$2:$AX$100,ГЛАВНАЯ!$R$5,0)</f>
        <v>422</v>
      </c>
      <c r="L27">
        <f>VLOOKUP(A27,Расчеты!$A$2:$AX$100,ГЛАВНАЯ!$R$6,0)</f>
        <v>430</v>
      </c>
      <c r="M27">
        <f>VLOOKUP(A27,Расчеты!$A$2:$AX$100,ГЛАВНАЯ!$R$7,0)</f>
        <v>434</v>
      </c>
      <c r="N27">
        <f>VLOOKUP(A27,Расчеты!$A$2:$AX$100,ГЛАВНАЯ!$R$10,0)</f>
        <v>410</v>
      </c>
      <c r="O27">
        <f>VLOOKUP(A27,Расчеты!$A$2:$AX$100,ГЛАВНАЯ!$R$4,0)</f>
        <v>354</v>
      </c>
    </row>
    <row r="28" spans="1:15" ht="12.75">
      <c r="A28" s="7" t="s">
        <v>175</v>
      </c>
      <c r="B28" s="5" t="s">
        <v>63</v>
      </c>
      <c r="C28" s="20" t="s">
        <v>64</v>
      </c>
      <c r="D28" s="44">
        <f t="shared" si="0"/>
        <v>-0.10267857142857151</v>
      </c>
      <c r="E28" s="45">
        <f t="shared" si="1"/>
        <v>-0.11970802919708023</v>
      </c>
      <c r="F28" s="44">
        <f t="shared" si="2"/>
        <v>-0.10798816568047331</v>
      </c>
      <c r="G28" s="45">
        <f t="shared" si="3"/>
        <v>0.28025477707006363</v>
      </c>
      <c r="K28">
        <f>VLOOKUP(A28,Расчеты!$A$2:$AX$100,ГЛАВНАЯ!$R$5,0)</f>
        <v>19.899</v>
      </c>
      <c r="L28">
        <f>VLOOKUP(A28,Расчеты!$A$2:$AX$100,ГЛАВНАЯ!$R$6,0)</f>
        <v>22.176000000000002</v>
      </c>
      <c r="M28">
        <f>VLOOKUP(A28,Расчеты!$A$2:$AX$100,ГЛАВНАЯ!$R$7,0)</f>
        <v>22.605</v>
      </c>
      <c r="N28">
        <f>VLOOKUP(A28,Расчеты!$A$2:$AX$100,ГЛАВНАЯ!$R$10,0)</f>
        <v>22.308</v>
      </c>
      <c r="O28">
        <f>VLOOKUP(A28,Расчеты!$A$2:$AX$100,ГЛАВНАЯ!$R$4,0)</f>
        <v>15.543000000000001</v>
      </c>
    </row>
    <row r="29" spans="1:15" ht="12.75">
      <c r="A29" s="7" t="s">
        <v>176</v>
      </c>
      <c r="B29" s="5" t="s">
        <v>264</v>
      </c>
      <c r="C29" s="20" t="s">
        <v>65</v>
      </c>
      <c r="D29" s="44">
        <f t="shared" si="0"/>
        <v>-0.06686930091185406</v>
      </c>
      <c r="E29" s="45">
        <f t="shared" si="1"/>
        <v>-0.08358208955223878</v>
      </c>
      <c r="F29" s="44">
        <f t="shared" si="2"/>
        <v>-0.06402439024390227</v>
      </c>
      <c r="G29" s="45">
        <f t="shared" si="3"/>
        <v>0.40182648401826504</v>
      </c>
      <c r="K29">
        <f>VLOOKUP(A29,Расчеты!$A$2:$AX$100,ГЛАВНАЯ!$R$5,0)</f>
        <v>6.140000000000001</v>
      </c>
      <c r="L29">
        <f>VLOOKUP(A29,Расчеты!$A$2:$AX$100,ГЛАВНАЯ!$R$6,0)</f>
        <v>6.58</v>
      </c>
      <c r="M29">
        <f>VLOOKUP(A29,Расчеты!$A$2:$AX$100,ГЛАВНАЯ!$R$7,0)</f>
        <v>6.7</v>
      </c>
      <c r="N29">
        <f>VLOOKUP(A29,Расчеты!$A$2:$AX$100,ГЛАВНАЯ!$R$10,0)</f>
        <v>6.56</v>
      </c>
      <c r="O29">
        <f>VLOOKUP(A29,Расчеты!$A$2:$AX$100,ГЛАВНАЯ!$R$4,0)</f>
        <v>4.38</v>
      </c>
    </row>
    <row r="30" spans="1:15" ht="12.75">
      <c r="A30" s="7" t="s">
        <v>177</v>
      </c>
      <c r="B30" s="5" t="s">
        <v>66</v>
      </c>
      <c r="C30" s="20" t="s">
        <v>67</v>
      </c>
      <c r="D30" s="44">
        <f t="shared" si="0"/>
        <v>0</v>
      </c>
      <c r="E30" s="45">
        <f t="shared" si="1"/>
        <v>0</v>
      </c>
      <c r="F30" s="44">
        <f t="shared" si="2"/>
        <v>0</v>
      </c>
      <c r="G30" s="45">
        <f t="shared" si="3"/>
        <v>0</v>
      </c>
      <c r="K30">
        <f>VLOOKUP(A30,Расчеты!$A$2:$AX$100,ГЛАВНАЯ!$R$5,0)</f>
        <v>0</v>
      </c>
      <c r="L30">
        <f>VLOOKUP(A30,Расчеты!$A$2:$AX$100,ГЛАВНАЯ!$R$6,0)</f>
        <v>0</v>
      </c>
      <c r="M30">
        <f>VLOOKUP(A30,Расчеты!$A$2:$AX$100,ГЛАВНАЯ!$R$7,0)</f>
        <v>0</v>
      </c>
      <c r="N30">
        <f>VLOOKUP(A30,Расчеты!$A$2:$AX$100,ГЛАВНАЯ!$R$10,0)</f>
        <v>0</v>
      </c>
      <c r="O30">
        <f>VLOOKUP(A30,Расчеты!$A$2:$AX$100,ГЛАВНАЯ!$R$4,0)</f>
        <v>0</v>
      </c>
    </row>
    <row r="31" spans="1:15" ht="13.5" thickBot="1">
      <c r="A31" s="8" t="s">
        <v>178</v>
      </c>
      <c r="B31" s="9" t="s">
        <v>68</v>
      </c>
      <c r="C31" s="21" t="s">
        <v>69</v>
      </c>
      <c r="D31" s="46">
        <f t="shared" si="0"/>
        <v>0.05702917771883276</v>
      </c>
      <c r="E31" s="47">
        <f t="shared" si="1"/>
        <v>0.039113428943937434</v>
      </c>
      <c r="F31" s="46">
        <f t="shared" si="2"/>
        <v>0.10387811634349031</v>
      </c>
      <c r="G31" s="47">
        <f t="shared" si="3"/>
        <v>0.21772345301757068</v>
      </c>
      <c r="K31">
        <f>VLOOKUP(A31,Расчеты!$A$2:$AX$100,ГЛАВНАЯ!$R$5,0)</f>
        <v>159.4</v>
      </c>
      <c r="L31">
        <f>VLOOKUP(A31,Расчеты!$A$2:$AX$100,ГЛАВНАЯ!$R$6,0)</f>
        <v>150.8</v>
      </c>
      <c r="M31">
        <f>VLOOKUP(A31,Расчеты!$A$2:$AX$100,ГЛАВНАЯ!$R$7,0)</f>
        <v>153.4</v>
      </c>
      <c r="N31">
        <f>VLOOKUP(A31,Расчеты!$A$2:$AX$100,ГЛАВНАЯ!$R$10,0)</f>
        <v>144.4</v>
      </c>
      <c r="O31">
        <f>VLOOKUP(A31,Расчеты!$A$2:$AX$100,ГЛАВНАЯ!$R$4,0)</f>
        <v>130.9</v>
      </c>
    </row>
    <row r="32" spans="1:15" ht="12.75">
      <c r="A32" s="12" t="s">
        <v>11</v>
      </c>
      <c r="B32" s="6"/>
      <c r="C32" s="19"/>
      <c r="D32" s="27">
        <f t="shared" si="0"/>
        <v>-0.02904233809202894</v>
      </c>
      <c r="E32" s="28">
        <f t="shared" si="1"/>
        <v>0.013624152488166619</v>
      </c>
      <c r="F32" s="27">
        <f t="shared" si="2"/>
        <v>-0.0346613060428852</v>
      </c>
      <c r="G32" s="28">
        <f t="shared" si="3"/>
        <v>0.0963291962420263</v>
      </c>
      <c r="K32" s="1">
        <f>SUM(K33:K37)</f>
        <v>79.23499999999999</v>
      </c>
      <c r="L32" s="1">
        <f>SUM(L33:L37)</f>
        <v>81.605</v>
      </c>
      <c r="M32" s="1">
        <f>SUM(M33:M37)</f>
        <v>78.17</v>
      </c>
      <c r="N32" s="1">
        <f>SUM(N33:N37)</f>
        <v>82.08</v>
      </c>
      <c r="O32" s="1">
        <f>SUM(O33:O37)</f>
        <v>72.27300000000001</v>
      </c>
    </row>
    <row r="33" spans="1:15" ht="12.75">
      <c r="A33" s="7" t="s">
        <v>179</v>
      </c>
      <c r="B33" s="5" t="s">
        <v>70</v>
      </c>
      <c r="C33" s="20" t="s">
        <v>144</v>
      </c>
      <c r="D33" s="44">
        <f t="shared" si="0"/>
        <v>0.003603603603603567</v>
      </c>
      <c r="E33" s="45">
        <f t="shared" si="1"/>
        <v>0.07945736434108519</v>
      </c>
      <c r="F33" s="44">
        <f t="shared" si="2"/>
        <v>0.23503325942350317</v>
      </c>
      <c r="G33" s="45">
        <f t="shared" si="3"/>
        <v>0.37530864197530867</v>
      </c>
      <c r="K33">
        <f>VLOOKUP(A33,Расчеты!$A$2:$AX$100,ГЛАВНАЯ!$R$5,0)</f>
        <v>18.381</v>
      </c>
      <c r="L33">
        <f>VLOOKUP(A33,Расчеты!$A$2:$AX$100,ГЛАВНАЯ!$R$6,0)</f>
        <v>18.315</v>
      </c>
      <c r="M33">
        <f>VLOOKUP(A33,Расчеты!$A$2:$AX$100,ГЛАВНАЯ!$R$7,0)</f>
        <v>17.028000000000002</v>
      </c>
      <c r="N33">
        <f>VLOOKUP(A33,Расчеты!$A$2:$AX$100,ГЛАВНАЯ!$R$10,0)</f>
        <v>14.883000000000001</v>
      </c>
      <c r="O33">
        <f>VLOOKUP(A33,Расчеты!$A$2:$AX$100,ГЛАВНАЯ!$R$4,0)</f>
        <v>13.365</v>
      </c>
    </row>
    <row r="34" spans="1:15" ht="12.75">
      <c r="A34" s="7" t="s">
        <v>180</v>
      </c>
      <c r="B34" s="5" t="s">
        <v>71</v>
      </c>
      <c r="C34" s="20" t="s">
        <v>60</v>
      </c>
      <c r="D34" s="44">
        <f t="shared" si="0"/>
        <v>-0.11076923076923062</v>
      </c>
      <c r="E34" s="45">
        <f t="shared" si="1"/>
        <v>-0.19047619047619058</v>
      </c>
      <c r="F34" s="44">
        <f t="shared" si="2"/>
        <v>-0.2283044058744993</v>
      </c>
      <c r="G34" s="45">
        <f t="shared" si="3"/>
        <v>0.16532258064516125</v>
      </c>
      <c r="K34">
        <f>VLOOKUP(A34,Расчеты!$A$2:$AX$100,ГЛАВНАЯ!$R$5,0)</f>
        <v>19.074</v>
      </c>
      <c r="L34">
        <f>VLOOKUP(A34,Расчеты!$A$2:$AX$100,ГЛАВНАЯ!$R$6,0)</f>
        <v>21.45</v>
      </c>
      <c r="M34">
        <f>VLOOKUP(A34,Расчеты!$A$2:$AX$100,ГЛАВНАЯ!$R$7,0)</f>
        <v>23.562000000000005</v>
      </c>
      <c r="N34">
        <f>VLOOKUP(A34,Расчеты!$A$2:$AX$100,ГЛАВНАЯ!$R$10,0)</f>
        <v>24.717000000000002</v>
      </c>
      <c r="O34">
        <f>VLOOKUP(A34,Расчеты!$A$2:$AX$100,ГЛАВНАЯ!$R$4,0)</f>
        <v>16.368000000000002</v>
      </c>
    </row>
    <row r="35" spans="1:15" ht="12.75">
      <c r="A35" s="7" t="s">
        <v>12</v>
      </c>
      <c r="B35" s="5" t="s">
        <v>116</v>
      </c>
      <c r="C35" s="20" t="s">
        <v>69</v>
      </c>
      <c r="D35" s="44">
        <f t="shared" si="0"/>
        <v>-0.0035087719298245723</v>
      </c>
      <c r="E35" s="45">
        <f t="shared" si="1"/>
        <v>0.16393442622950816</v>
      </c>
      <c r="F35" s="44">
        <f t="shared" si="2"/>
        <v>-0.07491856677524433</v>
      </c>
      <c r="G35" s="45">
        <f t="shared" si="3"/>
        <v>-0.11801242236024856</v>
      </c>
      <c r="K35">
        <f>VLOOKUP(A35,Расчеты!$A$2:$AX$100,ГЛАВНАЯ!$R$5,0)</f>
        <v>28.4</v>
      </c>
      <c r="L35">
        <f>VLOOKUP(A35,Расчеты!$A$2:$AX$100,ГЛАВНАЯ!$R$6,0)</f>
        <v>28.5</v>
      </c>
      <c r="M35">
        <f>VLOOKUP(A35,Расчеты!$A$2:$AX$100,ГЛАВНАЯ!$R$7,0)</f>
        <v>24.4</v>
      </c>
      <c r="N35">
        <f>VLOOKUP(A35,Расчеты!$A$2:$AX$100,ГЛАВНАЯ!$R$10,0)</f>
        <v>30.7</v>
      </c>
      <c r="O35">
        <f>VLOOKUP(A35,Расчеты!$A$2:$AX$100,ГЛАВНАЯ!$R$4,0)</f>
        <v>32.2</v>
      </c>
    </row>
    <row r="36" spans="1:15" ht="12.75">
      <c r="A36" s="7" t="s">
        <v>13</v>
      </c>
      <c r="B36" s="5" t="s">
        <v>73</v>
      </c>
      <c r="C36" s="20" t="s">
        <v>69</v>
      </c>
      <c r="D36" s="44">
        <f t="shared" si="0"/>
        <v>0.025974025974025983</v>
      </c>
      <c r="E36" s="45">
        <f t="shared" si="1"/>
        <v>0.14492753623188404</v>
      </c>
      <c r="F36" s="44">
        <f t="shared" si="2"/>
        <v>0.3389830508474576</v>
      </c>
      <c r="G36" s="45">
        <f t="shared" si="3"/>
        <v>0.17910447761194037</v>
      </c>
      <c r="K36">
        <f>VLOOKUP(A36,Расчеты!$A$2:$AX$100,ГЛАВНАЯ!$R$5,0)</f>
        <v>1.58</v>
      </c>
      <c r="L36">
        <f>VLOOKUP(A36,Расчеты!$A$2:$AX$100,ГЛАВНАЯ!$R$6,0)</f>
        <v>1.54</v>
      </c>
      <c r="M36">
        <f>VLOOKUP(A36,Расчеты!$A$2:$AX$100,ГЛАВНАЯ!$R$7,0)</f>
        <v>1.3800000000000001</v>
      </c>
      <c r="N36">
        <f>VLOOKUP(A36,Расчеты!$A$2:$AX$100,ГЛАВНАЯ!$R$10,0)</f>
        <v>1.1800000000000002</v>
      </c>
      <c r="O36">
        <f>VLOOKUP(A36,Расчеты!$A$2:$AX$100,ГЛАВНАЯ!$R$4,0)</f>
        <v>1.34</v>
      </c>
    </row>
    <row r="37" spans="1:15" ht="13.5" thickBot="1">
      <c r="A37" s="8" t="s">
        <v>181</v>
      </c>
      <c r="B37" s="9" t="s">
        <v>74</v>
      </c>
      <c r="C37" s="21" t="s">
        <v>75</v>
      </c>
      <c r="D37" s="46">
        <f t="shared" si="0"/>
        <v>0</v>
      </c>
      <c r="E37" s="47">
        <f t="shared" si="1"/>
        <v>0</v>
      </c>
      <c r="F37" s="46">
        <f t="shared" si="2"/>
        <v>0.11320754716981152</v>
      </c>
      <c r="G37" s="47">
        <f t="shared" si="3"/>
        <v>0.3111111111111111</v>
      </c>
      <c r="K37">
        <f>VLOOKUP(A37,Расчеты!$A$2:$AX$100,ГЛАВНАЯ!$R$5,0)</f>
        <v>11.8</v>
      </c>
      <c r="L37">
        <f>VLOOKUP(A37,Расчеты!$A$2:$AX$100,ГЛАВНАЯ!$R$6,0)</f>
        <v>11.8</v>
      </c>
      <c r="M37">
        <f>VLOOKUP(A37,Расчеты!$A$2:$AX$100,ГЛАВНАЯ!$R$7,0)</f>
        <v>11.8</v>
      </c>
      <c r="N37">
        <f>VLOOKUP(A37,Расчеты!$A$2:$AX$100,ГЛАВНАЯ!$R$10,0)</f>
        <v>10.6</v>
      </c>
      <c r="O37">
        <f>VLOOKUP(A37,Расчеты!$A$2:$AX$100,ГЛАВНАЯ!$R$4,0)</f>
        <v>9</v>
      </c>
    </row>
    <row r="38" spans="1:15" ht="12.75">
      <c r="A38" s="12" t="s">
        <v>14</v>
      </c>
      <c r="B38" s="6"/>
      <c r="C38" s="19"/>
      <c r="D38" s="27">
        <f t="shared" si="0"/>
        <v>0.027595127735259295</v>
      </c>
      <c r="E38" s="28">
        <f t="shared" si="1"/>
        <v>0.01631130063965891</v>
      </c>
      <c r="F38" s="27">
        <f t="shared" si="2"/>
        <v>0.04758241758241777</v>
      </c>
      <c r="G38" s="28">
        <f t="shared" si="3"/>
        <v>0.08985938035898045</v>
      </c>
      <c r="K38" s="1">
        <f>SUM(K39:K44)</f>
        <v>190.66000000000003</v>
      </c>
      <c r="L38" s="1">
        <f>SUM(L39:L44)</f>
        <v>185.54000000000002</v>
      </c>
      <c r="M38" s="1">
        <f>SUM(M39:M44)</f>
        <v>187.60000000000002</v>
      </c>
      <c r="N38" s="1">
        <f>SUM(N39:N44)</f>
        <v>182</v>
      </c>
      <c r="O38" s="1">
        <f>SUM(O39:O44)</f>
        <v>174.94</v>
      </c>
    </row>
    <row r="39" spans="1:15" ht="12.75">
      <c r="A39" s="7" t="s">
        <v>182</v>
      </c>
      <c r="B39" s="5" t="s">
        <v>76</v>
      </c>
      <c r="C39" s="20" t="s">
        <v>77</v>
      </c>
      <c r="D39" s="44">
        <f t="shared" si="0"/>
        <v>0.02950819672131133</v>
      </c>
      <c r="E39" s="45">
        <f t="shared" si="1"/>
        <v>0.050167224080267525</v>
      </c>
      <c r="F39" s="44">
        <f t="shared" si="2"/>
        <v>0.07167235494880542</v>
      </c>
      <c r="G39" s="45">
        <f t="shared" si="3"/>
        <v>-0.21303258145363413</v>
      </c>
      <c r="K39">
        <f>VLOOKUP(A39,Расчеты!$A$2:$AX$100,ГЛАВНАЯ!$R$5,0)</f>
        <v>31.4</v>
      </c>
      <c r="L39">
        <f>VLOOKUP(A39,Расчеты!$A$2:$AX$100,ГЛАВНАЯ!$R$6,0)</f>
        <v>30.5</v>
      </c>
      <c r="M39">
        <f>VLOOKUP(A39,Расчеты!$A$2:$AX$100,ГЛАВНАЯ!$R$7,0)</f>
        <v>29.9</v>
      </c>
      <c r="N39">
        <f>VLOOKUP(A39,Расчеты!$A$2:$AX$100,ГЛАВНАЯ!$R$10,0)</f>
        <v>29.3</v>
      </c>
      <c r="O39">
        <f>VLOOKUP(A39,Расчеты!$A$2:$AX$100,ГЛАВНАЯ!$R$4,0)</f>
        <v>39.9</v>
      </c>
    </row>
    <row r="40" spans="1:15" ht="12.75">
      <c r="A40" s="7" t="s">
        <v>183</v>
      </c>
      <c r="B40" s="5" t="s">
        <v>76</v>
      </c>
      <c r="C40" s="20" t="s">
        <v>77</v>
      </c>
      <c r="D40" s="44">
        <f t="shared" si="0"/>
        <v>-0.03992015968063878</v>
      </c>
      <c r="E40" s="45">
        <f t="shared" si="1"/>
        <v>-0.29575402635431913</v>
      </c>
      <c r="F40" s="44">
        <f t="shared" si="2"/>
        <v>-0.4822389666307858</v>
      </c>
      <c r="G40" s="45">
        <f t="shared" si="3"/>
        <v>0.8288973384030418</v>
      </c>
      <c r="K40">
        <f>VLOOKUP(A40,Расчеты!$A$2:$AX$100,ГЛАВНАЯ!$R$5,0)</f>
        <v>9.620000000000001</v>
      </c>
      <c r="L40">
        <f>VLOOKUP(A40,Расчеты!$A$2:$AX$100,ГЛАВНАЯ!$R$6,0)</f>
        <v>10.020000000000001</v>
      </c>
      <c r="M40">
        <f>VLOOKUP(A40,Расчеты!$A$2:$AX$100,ГЛАВНАЯ!$R$7,0)</f>
        <v>13.66</v>
      </c>
      <c r="N40">
        <f>VLOOKUP(A40,Расчеты!$A$2:$AX$100,ГЛАВНАЯ!$R$10,0)</f>
        <v>18.580000000000002</v>
      </c>
      <c r="O40">
        <f>VLOOKUP(A40,Расчеты!$A$2:$AX$100,ГЛАВНАЯ!$R$4,0)</f>
        <v>5.260000000000001</v>
      </c>
    </row>
    <row r="41" spans="1:15" ht="12.75">
      <c r="A41" s="7" t="s">
        <v>184</v>
      </c>
      <c r="B41" s="5" t="s">
        <v>76</v>
      </c>
      <c r="C41" s="20" t="s">
        <v>77</v>
      </c>
      <c r="D41" s="44">
        <f t="shared" si="0"/>
        <v>0</v>
      </c>
      <c r="E41" s="45">
        <f t="shared" si="1"/>
        <v>0</v>
      </c>
      <c r="F41" s="44">
        <f t="shared" si="2"/>
        <v>0</v>
      </c>
      <c r="G41" s="45">
        <f t="shared" si="3"/>
        <v>0</v>
      </c>
      <c r="K41">
        <f>VLOOKUP(A41,Расчеты!$A$2:$AX$100,ГЛАВНАЯ!$R$5,0)</f>
        <v>0</v>
      </c>
      <c r="L41">
        <f>VLOOKUP(A41,Расчеты!$A$2:$AX$100,ГЛАВНАЯ!$R$6,0)</f>
        <v>0</v>
      </c>
      <c r="M41">
        <f>VLOOKUP(A41,Расчеты!$A$2:$AX$100,ГЛАВНАЯ!$R$7,0)</f>
        <v>0</v>
      </c>
      <c r="N41">
        <f>VLOOKUP(A41,Расчеты!$A$2:$AX$100,ГЛАВНАЯ!$R$10,0)</f>
        <v>0</v>
      </c>
      <c r="O41">
        <f>VLOOKUP(A41,Расчеты!$A$2:$AX$100,ГЛАВНАЯ!$R$4,0)</f>
        <v>0</v>
      </c>
    </row>
    <row r="42" spans="1:15" ht="12.75">
      <c r="A42" s="7" t="s">
        <v>185</v>
      </c>
      <c r="B42" s="5" t="s">
        <v>78</v>
      </c>
      <c r="C42" s="20" t="s">
        <v>79</v>
      </c>
      <c r="D42" s="44">
        <f t="shared" si="0"/>
        <v>0.022222222222222365</v>
      </c>
      <c r="E42" s="45">
        <f t="shared" si="1"/>
        <v>-0.04451038575667654</v>
      </c>
      <c r="F42" s="44">
        <f t="shared" si="2"/>
        <v>-0.05014749262536866</v>
      </c>
      <c r="G42" s="45">
        <f t="shared" si="3"/>
        <v>0.11418685121107286</v>
      </c>
      <c r="K42">
        <f>VLOOKUP(A42,Расчеты!$A$2:$AX$100,ГЛАВНАЯ!$R$5,0)</f>
        <v>64.4</v>
      </c>
      <c r="L42">
        <f>VLOOKUP(A42,Расчеты!$A$2:$AX$100,ГЛАВНАЯ!$R$6,0)</f>
        <v>63</v>
      </c>
      <c r="M42">
        <f>VLOOKUP(A42,Расчеты!$A$2:$AX$100,ГЛАВНАЯ!$R$7,0)</f>
        <v>67.4</v>
      </c>
      <c r="N42">
        <f>VLOOKUP(A42,Расчеты!$A$2:$AX$100,ГЛАВНАЯ!$R$10,0)</f>
        <v>67.8</v>
      </c>
      <c r="O42">
        <f>VLOOKUP(A42,Расчеты!$A$2:$AX$100,ГЛАВНАЯ!$R$4,0)</f>
        <v>57.8</v>
      </c>
    </row>
    <row r="43" spans="1:15" ht="12.75">
      <c r="A43" s="7" t="s">
        <v>80</v>
      </c>
      <c r="B43" s="5" t="s">
        <v>78</v>
      </c>
      <c r="C43" s="20" t="s">
        <v>72</v>
      </c>
      <c r="D43" s="44">
        <f t="shared" si="0"/>
        <v>0.05660377358490565</v>
      </c>
      <c r="E43" s="45">
        <f t="shared" si="1"/>
        <v>0</v>
      </c>
      <c r="F43" s="44">
        <f t="shared" si="2"/>
        <v>-0.2547528517110267</v>
      </c>
      <c r="G43" s="45">
        <f t="shared" si="3"/>
        <v>0.007712082262210762</v>
      </c>
      <c r="K43">
        <f>VLOOKUP(A43,Расчеты!$A$2:$AX$100,ГЛАВНАЯ!$R$5,0)</f>
        <v>7.840000000000001</v>
      </c>
      <c r="L43">
        <f>VLOOKUP(A43,Расчеты!$A$2:$AX$100,ГЛАВНАЯ!$R$6,0)</f>
        <v>7.420000000000001</v>
      </c>
      <c r="M43">
        <f>VLOOKUP(A43,Расчеты!$A$2:$AX$100,ГЛАВНАЯ!$R$7,0)</f>
        <v>7.840000000000001</v>
      </c>
      <c r="N43">
        <f>VLOOKUP(A43,Расчеты!$A$2:$AX$100,ГЛАВНАЯ!$R$10,0)</f>
        <v>10.520000000000001</v>
      </c>
      <c r="O43">
        <f>VLOOKUP(A43,Расчеты!$A$2:$AX$100,ГЛАВНАЯ!$R$4,0)</f>
        <v>7.78</v>
      </c>
    </row>
    <row r="44" spans="1:15" ht="13.5" thickBot="1">
      <c r="A44" s="8" t="s">
        <v>162</v>
      </c>
      <c r="B44" s="9" t="s">
        <v>45</v>
      </c>
      <c r="C44" s="21" t="s">
        <v>46</v>
      </c>
      <c r="D44" s="46">
        <f t="shared" si="0"/>
        <v>0.03753351206434341</v>
      </c>
      <c r="E44" s="47">
        <f t="shared" si="1"/>
        <v>0.12500000000000022</v>
      </c>
      <c r="F44" s="46">
        <f t="shared" si="2"/>
        <v>0.3870967741935485</v>
      </c>
      <c r="G44" s="47">
        <f t="shared" si="3"/>
        <v>0.20560747663551404</v>
      </c>
      <c r="K44">
        <f>VLOOKUP(A44,Расчеты!$A$2:$AX$100,ГЛАВНАЯ!$R$5,0)</f>
        <v>77.4</v>
      </c>
      <c r="L44">
        <f>VLOOKUP(A44,Расчеты!$A$2:$AX$100,ГЛАВНАЯ!$R$6,0)</f>
        <v>74.6</v>
      </c>
      <c r="M44">
        <f>VLOOKUP(A44,Расчеты!$A$2:$AX$100,ГЛАВНАЯ!$R$7,0)</f>
        <v>68.8</v>
      </c>
      <c r="N44">
        <f>VLOOKUP(A44,Расчеты!$A$2:$AX$100,ГЛАВНАЯ!$R$10,0)</f>
        <v>55.8</v>
      </c>
      <c r="O44">
        <f>VLOOKUP(A44,Расчеты!$A$2:$AX$100,ГЛАВНАЯ!$R$4,0)</f>
        <v>64.2</v>
      </c>
    </row>
    <row r="45" spans="1:15" ht="12.75">
      <c r="A45" s="12" t="s">
        <v>15</v>
      </c>
      <c r="B45" s="6"/>
      <c r="C45" s="19"/>
      <c r="D45" s="27">
        <f t="shared" si="0"/>
        <v>0.005184033177812353</v>
      </c>
      <c r="E45" s="28">
        <f t="shared" si="1"/>
        <v>-0.032435129740518986</v>
      </c>
      <c r="F45" s="27">
        <f t="shared" si="2"/>
        <v>-0.027094831911691042</v>
      </c>
      <c r="G45" s="28">
        <f t="shared" si="3"/>
        <v>0.20360024829298573</v>
      </c>
      <c r="K45" s="1">
        <f>SUM(K46:K49)</f>
        <v>387.79999999999995</v>
      </c>
      <c r="L45" s="1">
        <f>SUM(L46:L49)</f>
        <v>385.79999999999995</v>
      </c>
      <c r="M45" s="1">
        <f>SUM(M46:M49)</f>
        <v>400.79999999999995</v>
      </c>
      <c r="N45" s="1">
        <f>SUM(N46:N49)</f>
        <v>398.6</v>
      </c>
      <c r="O45" s="1">
        <f>SUM(O46:O49)</f>
        <v>322.2</v>
      </c>
    </row>
    <row r="46" spans="1:15" ht="12.75">
      <c r="A46" s="7" t="s">
        <v>186</v>
      </c>
      <c r="B46" s="5" t="s">
        <v>158</v>
      </c>
      <c r="C46" s="20" t="s">
        <v>121</v>
      </c>
      <c r="D46" s="44">
        <f t="shared" si="0"/>
        <v>0</v>
      </c>
      <c r="E46" s="45">
        <f t="shared" si="1"/>
        <v>-0.248868778280543</v>
      </c>
      <c r="F46" s="44">
        <f t="shared" si="2"/>
        <v>-0.011904761904761862</v>
      </c>
      <c r="G46" s="45">
        <f t="shared" si="3"/>
        <v>-0.011904761904761862</v>
      </c>
      <c r="K46">
        <f>VLOOKUP(A46,Расчеты!$A$2:$AX$100,ГЛАВНАЯ!$R$5,0)</f>
        <v>66.4</v>
      </c>
      <c r="L46">
        <f>VLOOKUP(A46,Расчеты!$A$2:$AX$100,ГЛАВНАЯ!$R$6,0)</f>
        <v>66.4</v>
      </c>
      <c r="M46">
        <f>VLOOKUP(A46,Расчеты!$A$2:$AX$100,ГЛАВНАЯ!$R$7,0)</f>
        <v>88.4</v>
      </c>
      <c r="N46">
        <f>VLOOKUP(A46,Расчеты!$A$2:$AX$100,ГЛАВНАЯ!$R$10,0)</f>
        <v>67.2</v>
      </c>
      <c r="O46">
        <f>VLOOKUP(A46,Расчеты!$A$2:$AX$100,ГЛАВНАЯ!$R$4,0)</f>
        <v>67.2</v>
      </c>
    </row>
    <row r="47" spans="1:15" ht="12.75">
      <c r="A47" s="7" t="s">
        <v>187</v>
      </c>
      <c r="B47" s="5" t="s">
        <v>81</v>
      </c>
      <c r="C47" s="20" t="s">
        <v>67</v>
      </c>
      <c r="D47" s="44">
        <f t="shared" si="0"/>
        <v>0</v>
      </c>
      <c r="E47" s="45">
        <f t="shared" si="1"/>
        <v>0.010101010101010166</v>
      </c>
      <c r="F47" s="44">
        <f t="shared" si="2"/>
        <v>-0.017681728880157177</v>
      </c>
      <c r="G47" s="45">
        <f t="shared" si="3"/>
        <v>0.30890052356020936</v>
      </c>
      <c r="K47">
        <f>VLOOKUP(A47,Расчеты!$A$2:$AX$100,ГЛАВНАЯ!$R$5,0)</f>
        <v>200</v>
      </c>
      <c r="L47">
        <f>VLOOKUP(A47,Расчеты!$A$2:$AX$100,ГЛАВНАЯ!$R$6,0)</f>
        <v>200</v>
      </c>
      <c r="M47">
        <f>VLOOKUP(A47,Расчеты!$A$2:$AX$100,ГЛАВНАЯ!$R$7,0)</f>
        <v>198</v>
      </c>
      <c r="N47">
        <f>VLOOKUP(A47,Расчеты!$A$2:$AX$100,ГЛАВНАЯ!$R$10,0)</f>
        <v>203.6</v>
      </c>
      <c r="O47">
        <f>VLOOKUP(A47,Расчеты!$A$2:$AX$100,ГЛАВНАЯ!$R$4,0)</f>
        <v>152.8</v>
      </c>
    </row>
    <row r="48" spans="1:15" ht="12.75">
      <c r="A48" s="7" t="s">
        <v>188</v>
      </c>
      <c r="B48" s="5" t="s">
        <v>16</v>
      </c>
      <c r="C48" s="20" t="s">
        <v>82</v>
      </c>
      <c r="D48" s="44">
        <f t="shared" si="0"/>
        <v>0.03367003367003374</v>
      </c>
      <c r="E48" s="45">
        <f t="shared" si="1"/>
        <v>0.07342657342657333</v>
      </c>
      <c r="F48" s="44">
        <f t="shared" si="2"/>
        <v>0.026755852842809347</v>
      </c>
      <c r="G48" s="45">
        <f t="shared" si="3"/>
        <v>0.20392156862745092</v>
      </c>
      <c r="K48">
        <f>VLOOKUP(A48,Расчеты!$A$2:$AX$100,ГЛАВНАЯ!$R$5,0)</f>
        <v>61.4</v>
      </c>
      <c r="L48">
        <f>VLOOKUP(A48,Расчеты!$A$2:$AX$100,ГЛАВНАЯ!$R$6,0)</f>
        <v>59.4</v>
      </c>
      <c r="M48">
        <f>VLOOKUP(A48,Расчеты!$A$2:$AX$100,ГЛАВНАЯ!$R$7,0)</f>
        <v>57.2</v>
      </c>
      <c r="N48">
        <f>VLOOKUP(A48,Расчеты!$A$2:$AX$100,ГЛАВНАЯ!$R$10,0)</f>
        <v>59.8</v>
      </c>
      <c r="O48">
        <f>VLOOKUP(A48,Расчеты!$A$2:$AX$100,ГЛАВНАЯ!$R$4,0)</f>
        <v>51</v>
      </c>
    </row>
    <row r="49" spans="1:15" ht="13.5" thickBot="1">
      <c r="A49" s="8" t="s">
        <v>122</v>
      </c>
      <c r="B49" s="9" t="s">
        <v>123</v>
      </c>
      <c r="C49" s="21" t="s">
        <v>296</v>
      </c>
      <c r="D49" s="46">
        <f t="shared" si="0"/>
        <v>0</v>
      </c>
      <c r="E49" s="47">
        <f t="shared" si="1"/>
        <v>0.04895104895104896</v>
      </c>
      <c r="F49" s="46">
        <f t="shared" si="2"/>
        <v>-0.11764705882352944</v>
      </c>
      <c r="G49" s="47">
        <f t="shared" si="3"/>
        <v>0.171875</v>
      </c>
      <c r="K49">
        <f>VLOOKUP(A49,Расчеты!$A$2:$AX$100,ГЛАВНАЯ!$R$5,0)</f>
        <v>60</v>
      </c>
      <c r="L49">
        <f>VLOOKUP(A49,Расчеты!$A$2:$AX$100,ГЛАВНАЯ!$R$6,0)</f>
        <v>60</v>
      </c>
      <c r="M49">
        <f>VLOOKUP(A49,Расчеты!$A$2:$AX$100,ГЛАВНАЯ!$R$7,0)</f>
        <v>57.2</v>
      </c>
      <c r="N49">
        <f>VLOOKUP(A49,Расчеты!$A$2:$AX$100,ГЛАВНАЯ!$R$10,0)</f>
        <v>68</v>
      </c>
      <c r="O49">
        <f>VLOOKUP(A49,Расчеты!$A$2:$AX$100,ГЛАВНАЯ!$R$4,0)</f>
        <v>51.2</v>
      </c>
    </row>
    <row r="50" spans="1:15" ht="12.75">
      <c r="A50" s="12" t="s">
        <v>17</v>
      </c>
      <c r="B50" s="6"/>
      <c r="C50" s="19"/>
      <c r="D50" s="27">
        <f t="shared" si="0"/>
        <v>0.03184000883841853</v>
      </c>
      <c r="E50" s="28">
        <f t="shared" si="1"/>
        <v>0.049206801367334796</v>
      </c>
      <c r="F50" s="27">
        <f t="shared" si="2"/>
        <v>0.1459832183552936</v>
      </c>
      <c r="G50" s="28">
        <f t="shared" si="3"/>
        <v>0.29021173092435837</v>
      </c>
      <c r="K50" s="1">
        <f>SUM(K51:K58)</f>
        <v>1046.0339999999999</v>
      </c>
      <c r="L50" s="1">
        <f>SUM(L51:L58)</f>
        <v>1013.756</v>
      </c>
      <c r="M50" s="1">
        <f>SUM(M51:M58)</f>
        <v>996.976</v>
      </c>
      <c r="N50" s="1">
        <f>SUM(N51:N58)</f>
        <v>912.783</v>
      </c>
      <c r="O50" s="1">
        <f>SUM(O51:O58)</f>
        <v>810.746</v>
      </c>
    </row>
    <row r="51" spans="1:15" s="1" customFormat="1" ht="12.75">
      <c r="A51" s="7" t="s">
        <v>83</v>
      </c>
      <c r="B51" s="5" t="s">
        <v>84</v>
      </c>
      <c r="C51" s="20" t="s">
        <v>85</v>
      </c>
      <c r="D51" s="44">
        <f t="shared" si="0"/>
        <v>0.02865064695009245</v>
      </c>
      <c r="E51" s="45">
        <f t="shared" si="1"/>
        <v>0.016438356164383494</v>
      </c>
      <c r="F51" s="44">
        <f t="shared" si="2"/>
        <v>0.16179540709812112</v>
      </c>
      <c r="G51" s="45">
        <f t="shared" si="3"/>
        <v>0.21705850191361398</v>
      </c>
      <c r="K51">
        <f>VLOOKUP(A51,Расчеты!$A$2:$AX$100,ГЛАВНАЯ!$R$5,0)</f>
        <v>111.3</v>
      </c>
      <c r="L51">
        <f>VLOOKUP(A51,Расчеты!$A$2:$AX$100,ГЛАВНАЯ!$R$6,0)</f>
        <v>108.2</v>
      </c>
      <c r="M51">
        <f>VLOOKUP(A51,Расчеты!$A$2:$AX$100,ГЛАВНАЯ!$R$7,0)</f>
        <v>109.5</v>
      </c>
      <c r="N51">
        <f>VLOOKUP(A51,Расчеты!$A$2:$AX$100,ГЛАВНАЯ!$R$10,0)</f>
        <v>95.8</v>
      </c>
      <c r="O51">
        <f>VLOOKUP(A51,Расчеты!$A$2:$AX$100,ГЛАВНАЯ!$R$4,0)</f>
        <v>91.45</v>
      </c>
    </row>
    <row r="52" spans="1:15" ht="12.75">
      <c r="A52" s="7" t="s">
        <v>189</v>
      </c>
      <c r="B52" s="5" t="s">
        <v>86</v>
      </c>
      <c r="C52" s="20" t="s">
        <v>42</v>
      </c>
      <c r="D52" s="44">
        <f t="shared" si="0"/>
        <v>0.050135501355013545</v>
      </c>
      <c r="E52" s="45">
        <f t="shared" si="1"/>
        <v>0.09308885754583907</v>
      </c>
      <c r="F52" s="44">
        <f t="shared" si="2"/>
        <v>0.49325626204238926</v>
      </c>
      <c r="G52" s="45">
        <f t="shared" si="3"/>
        <v>0.2321144674085851</v>
      </c>
      <c r="K52">
        <f>VLOOKUP(A52,Расчеты!$A$2:$AX$100,ГЛАВНАЯ!$R$5,0)</f>
        <v>77.5</v>
      </c>
      <c r="L52">
        <f>VLOOKUP(A52,Расчеты!$A$2:$AX$100,ГЛАВНАЯ!$R$6,0)</f>
        <v>73.8</v>
      </c>
      <c r="M52">
        <f>VLOOKUP(A52,Расчеты!$A$2:$AX$100,ГЛАВНАЯ!$R$7,0)</f>
        <v>70.9</v>
      </c>
      <c r="N52">
        <f>VLOOKUP(A52,Расчеты!$A$2:$AX$100,ГЛАВНАЯ!$R$10,0)</f>
        <v>51.9</v>
      </c>
      <c r="O52">
        <f>VLOOKUP(A52,Расчеты!$A$2:$AX$100,ГЛАВНАЯ!$R$4,0)</f>
        <v>62.9</v>
      </c>
    </row>
    <row r="53" spans="1:15" ht="12.75">
      <c r="A53" s="7" t="s">
        <v>190</v>
      </c>
      <c r="B53" s="5" t="s">
        <v>87</v>
      </c>
      <c r="C53" s="20" t="s">
        <v>88</v>
      </c>
      <c r="D53" s="44">
        <f t="shared" si="0"/>
        <v>0.08179419525065956</v>
      </c>
      <c r="E53" s="45">
        <f t="shared" si="1"/>
        <v>0.08465608465608465</v>
      </c>
      <c r="F53" s="44">
        <f t="shared" si="2"/>
        <v>0.15819209039548032</v>
      </c>
      <c r="G53" s="45">
        <f t="shared" si="3"/>
        <v>0.3841998649561109</v>
      </c>
      <c r="K53">
        <f>VLOOKUP(A53,Расчеты!$A$2:$AX$100,ГЛАВНАЯ!$R$5,0)</f>
        <v>615</v>
      </c>
      <c r="L53">
        <f>VLOOKUP(A53,Расчеты!$A$2:$AX$100,ГЛАВНАЯ!$R$6,0)</f>
        <v>568.5</v>
      </c>
      <c r="M53">
        <f>VLOOKUP(A53,Расчеты!$A$2:$AX$100,ГЛАВНАЯ!$R$7,0)</f>
        <v>567</v>
      </c>
      <c r="N53">
        <f>VLOOKUP(A53,Расчеты!$A$2:$AX$100,ГЛАВНАЯ!$R$10,0)</f>
        <v>531</v>
      </c>
      <c r="O53">
        <f>VLOOKUP(A53,Расчеты!$A$2:$AX$100,ГЛАВНАЯ!$R$4,0)</f>
        <v>444.29999999999995</v>
      </c>
    </row>
    <row r="54" spans="1:15" s="1" customFormat="1" ht="12.75">
      <c r="A54" s="7" t="s">
        <v>18</v>
      </c>
      <c r="B54" s="5" t="s">
        <v>89</v>
      </c>
      <c r="C54" s="20" t="s">
        <v>69</v>
      </c>
      <c r="D54" s="44">
        <f t="shared" si="0"/>
        <v>0.007826086956521872</v>
      </c>
      <c r="E54" s="45">
        <f t="shared" si="1"/>
        <v>0</v>
      </c>
      <c r="F54" s="44">
        <f t="shared" si="2"/>
        <v>0.07116451016635872</v>
      </c>
      <c r="G54" s="45">
        <f t="shared" si="3"/>
        <v>0.058447488584475016</v>
      </c>
      <c r="K54">
        <f>VLOOKUP(A54,Расчеты!$A$2:$AX$100,ГЛАВНАЯ!$R$5,0)</f>
        <v>57.95</v>
      </c>
      <c r="L54">
        <f>VLOOKUP(A54,Расчеты!$A$2:$AX$100,ГЛАВНАЯ!$R$6,0)</f>
        <v>57.5</v>
      </c>
      <c r="M54">
        <f>VLOOKUP(A54,Расчеты!$A$2:$AX$100,ГЛАВНАЯ!$R$7,0)</f>
        <v>57.95</v>
      </c>
      <c r="N54">
        <f>VLOOKUP(A54,Расчеты!$A$2:$AX$100,ГЛАВНАЯ!$R$10,0)</f>
        <v>54.1</v>
      </c>
      <c r="O54">
        <f>VLOOKUP(A54,Расчеты!$A$2:$AX$100,ГЛАВНАЯ!$R$4,0)</f>
        <v>54.75</v>
      </c>
    </row>
    <row r="55" spans="1:15" s="1" customFormat="1" ht="12.75">
      <c r="A55" s="7" t="s">
        <v>19</v>
      </c>
      <c r="B55" s="5" t="s">
        <v>112</v>
      </c>
      <c r="C55" s="20" t="s">
        <v>69</v>
      </c>
      <c r="D55" s="44">
        <f t="shared" si="0"/>
        <v>0.030247479376718678</v>
      </c>
      <c r="E55" s="45">
        <f t="shared" si="1"/>
        <v>0.084942084942085</v>
      </c>
      <c r="F55" s="44">
        <f t="shared" si="2"/>
        <v>0.06996668253212768</v>
      </c>
      <c r="G55" s="45">
        <f t="shared" si="3"/>
        <v>0.06439393939393967</v>
      </c>
      <c r="K55">
        <f>VLOOKUP(A55,Расчеты!$A$2:$AX$100,ГЛАВНАЯ!$R$5,0)</f>
        <v>74.18400000000001</v>
      </c>
      <c r="L55">
        <f>VLOOKUP(A55,Расчеты!$A$2:$AX$100,ГЛАВНАЯ!$R$6,0)</f>
        <v>72.006</v>
      </c>
      <c r="M55">
        <f>VLOOKUP(A55,Расчеты!$A$2:$AX$100,ГЛАВНАЯ!$R$7,0)</f>
        <v>68.376</v>
      </c>
      <c r="N55">
        <f>VLOOKUP(A55,Расчеты!$A$2:$AX$100,ГЛАВНАЯ!$R$10,0)</f>
        <v>69.333</v>
      </c>
      <c r="O55">
        <f>VLOOKUP(A55,Расчеты!$A$2:$AX$100,ГЛАВНАЯ!$R$4,0)</f>
        <v>69.696</v>
      </c>
    </row>
    <row r="56" spans="1:15" s="1" customFormat="1" ht="12.75">
      <c r="A56" s="7" t="s">
        <v>20</v>
      </c>
      <c r="B56" s="5" t="s">
        <v>202</v>
      </c>
      <c r="C56" s="20" t="s">
        <v>69</v>
      </c>
      <c r="D56" s="44">
        <f t="shared" si="0"/>
        <v>-0.17682242990654207</v>
      </c>
      <c r="E56" s="45">
        <f t="shared" si="1"/>
        <v>-0.10669371196754573</v>
      </c>
      <c r="F56" s="44">
        <f t="shared" si="2"/>
        <v>-0.004970628106642616</v>
      </c>
      <c r="G56" s="45">
        <f t="shared" si="3"/>
        <v>0.25613234455219613</v>
      </c>
      <c r="K56">
        <f>VLOOKUP(A56,Расчеты!$A$2:$AX$100,ГЛАВНАЯ!$R$5,0)</f>
        <v>110.1</v>
      </c>
      <c r="L56">
        <f>VLOOKUP(A56,Расчеты!$A$2:$AX$100,ГЛАВНАЯ!$R$6,0)</f>
        <v>133.75</v>
      </c>
      <c r="M56">
        <f>VLOOKUP(A56,Расчеты!$A$2:$AX$100,ГЛАВНАЯ!$R$7,0)</f>
        <v>123.25</v>
      </c>
      <c r="N56">
        <f>VLOOKUP(A56,Расчеты!$A$2:$AX$100,ГЛАВНАЯ!$R$10,0)</f>
        <v>110.65</v>
      </c>
      <c r="O56">
        <f>VLOOKUP(A56,Расчеты!$A$2:$AX$100,ГЛАВНАЯ!$R$4,0)</f>
        <v>87.65</v>
      </c>
    </row>
    <row r="57" spans="1:15" s="1" customFormat="1" ht="12.75">
      <c r="A57" s="7" t="s">
        <v>21</v>
      </c>
      <c r="B57" s="5" t="s">
        <v>21</v>
      </c>
      <c r="C57" s="20" t="s">
        <v>69</v>
      </c>
      <c r="D57" s="44">
        <f t="shared" si="0"/>
        <v>0</v>
      </c>
      <c r="E57" s="45">
        <f t="shared" si="1"/>
        <v>0</v>
      </c>
      <c r="F57" s="44">
        <f t="shared" si="2"/>
        <v>0</v>
      </c>
      <c r="G57" s="45">
        <f t="shared" si="3"/>
        <v>0</v>
      </c>
      <c r="K57">
        <f>VLOOKUP(A57,Расчеты!$A$2:$AX$100,ГЛАВНАЯ!$R$5,0)</f>
        <v>0</v>
      </c>
      <c r="L57">
        <f>VLOOKUP(A57,Расчеты!$A$2:$AX$100,ГЛАВНАЯ!$R$6,0)</f>
        <v>0</v>
      </c>
      <c r="M57">
        <f>VLOOKUP(A57,Расчеты!$A$2:$AX$100,ГЛАВНАЯ!$R$7,0)</f>
        <v>0</v>
      </c>
      <c r="N57">
        <f>VLOOKUP(A57,Расчеты!$A$2:$AX$100,ГЛАВНАЯ!$R$10,0)</f>
        <v>0</v>
      </c>
      <c r="O57">
        <f>VLOOKUP(A57,Расчеты!$A$2:$AX$100,ГЛАВНАЯ!$R$4,0)</f>
        <v>0</v>
      </c>
    </row>
    <row r="58" spans="1:15" s="1" customFormat="1" ht="13.5" thickBot="1">
      <c r="A58" s="8" t="s">
        <v>22</v>
      </c>
      <c r="B58" s="9" t="s">
        <v>90</v>
      </c>
      <c r="C58" s="21" t="s">
        <v>69</v>
      </c>
      <c r="D58" s="46">
        <f t="shared" si="0"/>
        <v>0</v>
      </c>
      <c r="E58" s="47">
        <f t="shared" si="1"/>
        <v>0</v>
      </c>
      <c r="F58" s="46">
        <f t="shared" si="2"/>
        <v>0</v>
      </c>
      <c r="G58" s="47">
        <f t="shared" si="3"/>
        <v>0</v>
      </c>
      <c r="K58">
        <f>VLOOKUP(A58,Расчеты!$A$2:$AX$100,ГЛАВНАЯ!$R$5,0)</f>
        <v>0</v>
      </c>
      <c r="L58">
        <f>VLOOKUP(A58,Расчеты!$A$2:$AX$100,ГЛАВНАЯ!$R$6,0)</f>
        <v>0</v>
      </c>
      <c r="M58">
        <f>VLOOKUP(A58,Расчеты!$A$2:$AX$100,ГЛАВНАЯ!$R$7,0)</f>
        <v>0</v>
      </c>
      <c r="N58">
        <f>VLOOKUP(A58,Расчеты!$A$2:$AX$100,ГЛАВНАЯ!$R$10,0)</f>
        <v>0</v>
      </c>
      <c r="O58">
        <f>VLOOKUP(A58,Расчеты!$A$2:$AX$100,ГЛАВНАЯ!$R$4,0)</f>
        <v>0</v>
      </c>
    </row>
    <row r="59" spans="1:15" ht="12.75">
      <c r="A59" s="12" t="s">
        <v>23</v>
      </c>
      <c r="B59" s="6"/>
      <c r="C59" s="19"/>
      <c r="D59" s="27">
        <f t="shared" si="0"/>
        <v>-0.002067539627842785</v>
      </c>
      <c r="E59" s="28">
        <f t="shared" si="1"/>
        <v>0.09835651074589147</v>
      </c>
      <c r="F59" s="27">
        <f t="shared" si="2"/>
        <v>0.0950340307537183</v>
      </c>
      <c r="G59" s="28">
        <f t="shared" si="3"/>
        <v>-0.05375969329964281</v>
      </c>
      <c r="K59" s="1">
        <f>SUM(K60:K62)</f>
        <v>434.40000000000003</v>
      </c>
      <c r="L59" s="1">
        <f>SUM(L60:L62)</f>
        <v>435.3</v>
      </c>
      <c r="M59" s="1">
        <f>SUM(M60:M62)</f>
        <v>395.5</v>
      </c>
      <c r="N59" s="1">
        <f>SUM(N60:N62)</f>
        <v>396.7</v>
      </c>
      <c r="O59" s="1">
        <f>SUM(O60:O62)</f>
        <v>459.08000000000004</v>
      </c>
    </row>
    <row r="60" spans="1:15" ht="12.75">
      <c r="A60" s="7" t="s">
        <v>91</v>
      </c>
      <c r="B60" s="5" t="s">
        <v>266</v>
      </c>
      <c r="C60" s="20" t="s">
        <v>92</v>
      </c>
      <c r="D60" s="44">
        <f t="shared" si="0"/>
        <v>0.03157894736842115</v>
      </c>
      <c r="E60" s="45">
        <f t="shared" si="1"/>
        <v>0.04033970276008492</v>
      </c>
      <c r="F60" s="44">
        <f t="shared" si="2"/>
        <v>0.14754098360655732</v>
      </c>
      <c r="G60" s="45">
        <f t="shared" si="3"/>
        <v>-0.03543307086614167</v>
      </c>
      <c r="K60">
        <f>VLOOKUP(A60,Расчеты!$A$2:$AX$100,ГЛАВНАЯ!$R$5,0)</f>
        <v>49</v>
      </c>
      <c r="L60">
        <f>VLOOKUP(A60,Расчеты!$A$2:$AX$100,ГЛАВНАЯ!$R$6,0)</f>
        <v>47.5</v>
      </c>
      <c r="M60">
        <f>VLOOKUP(A60,Расчеты!$A$2:$AX$100,ГЛАВНАЯ!$R$7,0)</f>
        <v>47.1</v>
      </c>
      <c r="N60">
        <f>VLOOKUP(A60,Расчеты!$A$2:$AX$100,ГЛАВНАЯ!$R$10,0)</f>
        <v>42.7</v>
      </c>
      <c r="O60">
        <f>VLOOKUP(A60,Расчеты!$A$2:$AX$100,ГЛАВНАЯ!$R$4,0)</f>
        <v>50.8</v>
      </c>
    </row>
    <row r="61" spans="1:15" ht="12.75">
      <c r="A61" s="7" t="s">
        <v>191</v>
      </c>
      <c r="B61" s="5" t="s">
        <v>93</v>
      </c>
      <c r="C61" s="20" t="s">
        <v>69</v>
      </c>
      <c r="D61" s="44">
        <f t="shared" si="0"/>
        <v>0</v>
      </c>
      <c r="E61" s="45">
        <f t="shared" si="1"/>
        <v>0.15307057745187902</v>
      </c>
      <c r="F61" s="44">
        <f t="shared" si="2"/>
        <v>0.09868995633187772</v>
      </c>
      <c r="G61" s="45">
        <f t="shared" si="3"/>
        <v>-0.04312770974366775</v>
      </c>
      <c r="K61">
        <f>VLOOKUP(A61,Расчеты!$A$2:$AX$100,ГЛАВНАЯ!$R$5,0)</f>
        <v>251.6</v>
      </c>
      <c r="L61">
        <f>VLOOKUP(A61,Расчеты!$A$2:$AX$100,ГЛАВНАЯ!$R$6,0)</f>
        <v>251.6</v>
      </c>
      <c r="M61">
        <f>VLOOKUP(A61,Расчеты!$A$2:$AX$100,ГЛАВНАЯ!$R$7,0)</f>
        <v>218.2</v>
      </c>
      <c r="N61">
        <f>VLOOKUP(A61,Расчеты!$A$2:$AX$100,ГЛАВНАЯ!$R$10,0)</f>
        <v>229</v>
      </c>
      <c r="O61">
        <f>VLOOKUP(A61,Расчеты!$A$2:$AX$100,ГЛАВНАЯ!$R$4,0)</f>
        <v>262.94</v>
      </c>
    </row>
    <row r="62" spans="1:15" ht="13.5" thickBot="1">
      <c r="A62" s="8" t="s">
        <v>192</v>
      </c>
      <c r="B62" s="9" t="s">
        <v>267</v>
      </c>
      <c r="C62" s="21" t="s">
        <v>268</v>
      </c>
      <c r="D62" s="46">
        <f t="shared" si="0"/>
        <v>-0.017621145374449143</v>
      </c>
      <c r="E62" s="47">
        <f t="shared" si="1"/>
        <v>0.02764976958525356</v>
      </c>
      <c r="F62" s="46">
        <f t="shared" si="2"/>
        <v>0.07040000000000002</v>
      </c>
      <c r="G62" s="47">
        <f t="shared" si="3"/>
        <v>-0.0794000275216733</v>
      </c>
      <c r="K62">
        <f>VLOOKUP(A62,Расчеты!$A$2:$AX$100,ГЛАВНАЯ!$R$5,0)</f>
        <v>133.8</v>
      </c>
      <c r="L62">
        <f>VLOOKUP(A62,Расчеты!$A$2:$AX$100,ГЛАВНАЯ!$R$6,0)</f>
        <v>136.2</v>
      </c>
      <c r="M62">
        <f>VLOOKUP(A62,Расчеты!$A$2:$AX$100,ГЛАВНАЯ!$R$7,0)</f>
        <v>130.2</v>
      </c>
      <c r="N62">
        <f>VLOOKUP(A62,Расчеты!$A$2:$AX$100,ГЛАВНАЯ!$R$10,0)</f>
        <v>125</v>
      </c>
      <c r="O62">
        <f>VLOOKUP(A62,Расчеты!$A$2:$AX$100,ГЛАВНАЯ!$R$4,0)</f>
        <v>145.34</v>
      </c>
    </row>
    <row r="63" spans="1:15" ht="12.75">
      <c r="A63" s="12" t="s">
        <v>24</v>
      </c>
      <c r="B63" s="6"/>
      <c r="C63" s="19"/>
      <c r="D63" s="27">
        <f t="shared" si="0"/>
        <v>0.11193429482491313</v>
      </c>
      <c r="E63" s="28">
        <f t="shared" si="1"/>
        <v>0.21511005258867333</v>
      </c>
      <c r="F63" s="27">
        <f t="shared" si="2"/>
        <v>0.11335925657417789</v>
      </c>
      <c r="G63" s="28">
        <f t="shared" si="3"/>
        <v>0.17080326821041614</v>
      </c>
      <c r="K63" s="1">
        <f>SUM(K64:K67)</f>
        <v>152.037</v>
      </c>
      <c r="L63" s="1">
        <f>SUM(L64:L67)</f>
        <v>136.732</v>
      </c>
      <c r="M63" s="1">
        <f>SUM(M64:M67)</f>
        <v>125.12200000000001</v>
      </c>
      <c r="N63" s="1">
        <f>SUM(N64:N67)</f>
        <v>136.557</v>
      </c>
      <c r="O63" s="1">
        <f>SUM(O64:O67)</f>
        <v>129.857</v>
      </c>
    </row>
    <row r="64" spans="1:15" s="1" customFormat="1" ht="12.75">
      <c r="A64" s="7" t="s">
        <v>25</v>
      </c>
      <c r="B64" s="5" t="s">
        <v>94</v>
      </c>
      <c r="C64" s="20" t="s">
        <v>69</v>
      </c>
      <c r="D64" s="44">
        <f t="shared" si="0"/>
        <v>0.14778325123152714</v>
      </c>
      <c r="E64" s="45">
        <f t="shared" si="1"/>
        <v>0.1847457627118645</v>
      </c>
      <c r="F64" s="44">
        <f t="shared" si="2"/>
        <v>0.0014326647564470996</v>
      </c>
      <c r="G64" s="45">
        <f t="shared" si="3"/>
        <v>-0.02781641168289295</v>
      </c>
      <c r="K64">
        <f>VLOOKUP(A64,Расчеты!$A$2:$AX$100,ГЛАВНАЯ!$R$5,0)</f>
        <v>69.9</v>
      </c>
      <c r="L64">
        <f>VLOOKUP(A64,Расчеты!$A$2:$AX$100,ГЛАВНАЯ!$R$6,0)</f>
        <v>60.9</v>
      </c>
      <c r="M64">
        <f>VLOOKUP(A64,Расчеты!$A$2:$AX$100,ГЛАВНАЯ!$R$7,0)</f>
        <v>59</v>
      </c>
      <c r="N64">
        <f>VLOOKUP(A64,Расчеты!$A$2:$AX$100,ГЛАВНАЯ!$R$10,0)</f>
        <v>69.8</v>
      </c>
      <c r="O64">
        <f>VLOOKUP(A64,Расчеты!$A$2:$AX$100,ГЛАВНАЯ!$R$4,0)</f>
        <v>71.9</v>
      </c>
    </row>
    <row r="65" spans="1:15" s="1" customFormat="1" ht="12.75">
      <c r="A65" s="7" t="s">
        <v>26</v>
      </c>
      <c r="B65" s="5"/>
      <c r="C65" s="20" t="s">
        <v>69</v>
      </c>
      <c r="D65" s="44">
        <f t="shared" si="0"/>
        <v>0.3245856353591159</v>
      </c>
      <c r="E65" s="45">
        <f t="shared" si="1"/>
        <v>0.3431372549019607</v>
      </c>
      <c r="F65" s="44">
        <f t="shared" si="2"/>
        <v>0.6854130052724077</v>
      </c>
      <c r="G65" s="45">
        <f t="shared" si="3"/>
        <v>0.8128544423440454</v>
      </c>
      <c r="K65">
        <f>VLOOKUP(A65,Расчеты!$A$2:$AX$100,ГЛАВНАЯ!$R$5,0)</f>
        <v>31.647000000000002</v>
      </c>
      <c r="L65">
        <f>VLOOKUP(A65,Расчеты!$A$2:$AX$100,ГЛАВНАЯ!$R$6,0)</f>
        <v>23.892000000000003</v>
      </c>
      <c r="M65">
        <f>VLOOKUP(A65,Расчеты!$A$2:$AX$100,ГЛАВНАЯ!$R$7,0)</f>
        <v>23.562000000000005</v>
      </c>
      <c r="N65">
        <f>VLOOKUP(A65,Расчеты!$A$2:$AX$100,ГЛАВНАЯ!$R$10,0)</f>
        <v>18.777</v>
      </c>
      <c r="O65">
        <f>VLOOKUP(A65,Расчеты!$A$2:$AX$100,ГЛАВНАЯ!$R$4,0)</f>
        <v>17.457</v>
      </c>
    </row>
    <row r="66" spans="1:15" s="1" customFormat="1" ht="12.75">
      <c r="A66" s="7" t="s">
        <v>27</v>
      </c>
      <c r="B66" s="5"/>
      <c r="C66" s="20" t="s">
        <v>69</v>
      </c>
      <c r="D66" s="44">
        <f t="shared" si="0"/>
        <v>0.354889589905363</v>
      </c>
      <c r="E66" s="45">
        <f t="shared" si="1"/>
        <v>1.4129213483146068</v>
      </c>
      <c r="F66" s="44">
        <f t="shared" si="2"/>
        <v>0.6909448818897641</v>
      </c>
      <c r="G66" s="45">
        <f t="shared" si="3"/>
        <v>0.5339285714285715</v>
      </c>
      <c r="K66">
        <f>VLOOKUP(A66,Расчеты!$A$2:$AX$100,ГЛАВНАЯ!$R$5,0)</f>
        <v>8.590000000000002</v>
      </c>
      <c r="L66">
        <f>VLOOKUP(A66,Расчеты!$A$2:$AX$100,ГЛАВНАЯ!$R$6,0)</f>
        <v>6.34</v>
      </c>
      <c r="M66">
        <f>VLOOKUP(A66,Расчеты!$A$2:$AX$100,ГЛАВНАЯ!$R$7,0)</f>
        <v>3.5600000000000005</v>
      </c>
      <c r="N66">
        <f>VLOOKUP(A66,Расчеты!$A$2:$AX$100,ГЛАВНАЯ!$R$10,0)</f>
        <v>5.08</v>
      </c>
      <c r="O66">
        <f>VLOOKUP(A66,Расчеты!$A$2:$AX$100,ГЛАВНАЯ!$R$4,0)</f>
        <v>5.6000000000000005</v>
      </c>
    </row>
    <row r="67" spans="1:15" s="1" customFormat="1" ht="13.5" thickBot="1">
      <c r="A67" s="8" t="s">
        <v>28</v>
      </c>
      <c r="B67" s="9"/>
      <c r="C67" s="21" t="s">
        <v>69</v>
      </c>
      <c r="D67" s="46">
        <f t="shared" si="0"/>
        <v>-0.08114035087719307</v>
      </c>
      <c r="E67" s="47">
        <f t="shared" si="1"/>
        <v>0.07435897435897432</v>
      </c>
      <c r="F67" s="46">
        <f t="shared" si="2"/>
        <v>-0.023310023310023298</v>
      </c>
      <c r="G67" s="47">
        <f t="shared" si="3"/>
        <v>0.20057306590257884</v>
      </c>
      <c r="K67">
        <f>VLOOKUP(A67,Расчеты!$A$2:$AX$100,ГЛАВНАЯ!$R$5,0)</f>
        <v>41.9</v>
      </c>
      <c r="L67">
        <f>VLOOKUP(A67,Расчеты!$A$2:$AX$100,ГЛАВНАЯ!$R$6,0)</f>
        <v>45.6</v>
      </c>
      <c r="M67">
        <f>VLOOKUP(A67,Расчеты!$A$2:$AX$100,ГЛАВНАЯ!$R$7,0)</f>
        <v>39</v>
      </c>
      <c r="N67">
        <f>VLOOKUP(A67,Расчеты!$A$2:$AX$100,ГЛАВНАЯ!$R$10,0)</f>
        <v>42.9</v>
      </c>
      <c r="O67">
        <f>VLOOKUP(A67,Расчеты!$A$2:$AX$100,ГЛАВНАЯ!$R$4,0)</f>
        <v>34.9</v>
      </c>
    </row>
    <row r="68" spans="1:15" ht="12.75">
      <c r="A68" s="12" t="s">
        <v>29</v>
      </c>
      <c r="B68" s="6"/>
      <c r="C68" s="19"/>
      <c r="D68" s="27">
        <f t="shared" si="0"/>
        <v>0.09739664820217908</v>
      </c>
      <c r="E68" s="28">
        <f t="shared" si="1"/>
        <v>0.5600416775201877</v>
      </c>
      <c r="F68" s="27">
        <f t="shared" si="2"/>
        <v>-0.10741063444385845</v>
      </c>
      <c r="G68" s="28">
        <f t="shared" si="3"/>
        <v>0.3794649184975196</v>
      </c>
      <c r="K68" s="1">
        <f>SUM(K69:K76)</f>
        <v>77.857</v>
      </c>
      <c r="L68" s="1">
        <f>SUM(L69:L76)</f>
        <v>70.947</v>
      </c>
      <c r="M68" s="1">
        <f>SUM(M69:M76)</f>
        <v>49.907</v>
      </c>
      <c r="N68" s="1">
        <f>SUM(N69:N76)</f>
        <v>87.226</v>
      </c>
      <c r="O68" s="1">
        <f>SUM(O69:O76)</f>
        <v>56.44</v>
      </c>
    </row>
    <row r="69" spans="1:15" s="1" customFormat="1" ht="12.75">
      <c r="A69" s="7" t="s">
        <v>30</v>
      </c>
      <c r="B69" s="5"/>
      <c r="C69" s="20" t="s">
        <v>69</v>
      </c>
      <c r="D69" s="44">
        <f t="shared" si="0"/>
        <v>0.4700460829493087</v>
      </c>
      <c r="E69" s="45">
        <f t="shared" si="1"/>
        <v>2.127450980392157</v>
      </c>
      <c r="F69" s="44">
        <f t="shared" si="2"/>
        <v>-0.07536231884057976</v>
      </c>
      <c r="G69" s="45">
        <f t="shared" si="3"/>
        <v>0.782122905027933</v>
      </c>
      <c r="K69">
        <f>VLOOKUP(A69,Расчеты!$A$2:$AX$100,ГЛАВНАЯ!$R$5,0)</f>
        <v>31.9</v>
      </c>
      <c r="L69">
        <f>VLOOKUP(A69,Расчеты!$A$2:$AX$100,ГЛАВНАЯ!$R$6,0)</f>
        <v>21.7</v>
      </c>
      <c r="M69">
        <f>VLOOKUP(A69,Расчеты!$A$2:$AX$100,ГЛАВНАЯ!$R$7,0)</f>
        <v>10.2</v>
      </c>
      <c r="N69">
        <f>VLOOKUP(A69,Расчеты!$A$2:$AX$100,ГЛАВНАЯ!$R$10,0)</f>
        <v>34.5</v>
      </c>
      <c r="O69">
        <f>VLOOKUP(A69,Расчеты!$A$2:$AX$100,ГЛАВНАЯ!$R$4,0)</f>
        <v>17.9</v>
      </c>
    </row>
    <row r="70" spans="1:15" s="1" customFormat="1" ht="12.75">
      <c r="A70" s="7" t="s">
        <v>31</v>
      </c>
      <c r="B70" s="5"/>
      <c r="C70" s="20" t="s">
        <v>69</v>
      </c>
      <c r="D70" s="44">
        <f aca="true" t="shared" si="4" ref="D70:D106">IF(L70,$K70/L70-1,0)</f>
        <v>-0.07523510971786829</v>
      </c>
      <c r="E70" s="45">
        <f aca="true" t="shared" si="5" ref="E70:E106">IF(M70,$K70/M70-1,0)</f>
        <v>2.172043010752688</v>
      </c>
      <c r="F70" s="44">
        <f aca="true" t="shared" si="6" ref="F70:F106">IF(N70,$K70/N70-1,0)</f>
        <v>-0.11940298507462688</v>
      </c>
      <c r="G70" s="45">
        <f aca="true" t="shared" si="7" ref="G70:G106">IF(O70,$K70/O70-1,0)</f>
        <v>0.745562130177515</v>
      </c>
      <c r="K70">
        <f>VLOOKUP(A70,Расчеты!$A$2:$AX$100,ГЛАВНАЯ!$R$5,0)</f>
        <v>5.9</v>
      </c>
      <c r="L70">
        <f>VLOOKUP(A70,Расчеты!$A$2:$AX$100,ГЛАВНАЯ!$R$6,0)</f>
        <v>6.38</v>
      </c>
      <c r="M70">
        <f>VLOOKUP(A70,Расчеты!$A$2:$AX$100,ГЛАВНАЯ!$R$7,0)</f>
        <v>1.8600000000000003</v>
      </c>
      <c r="N70">
        <f>VLOOKUP(A70,Расчеты!$A$2:$AX$100,ГЛАВНАЯ!$R$10,0)</f>
        <v>6.7</v>
      </c>
      <c r="O70">
        <f>VLOOKUP(A70,Расчеты!$A$2:$AX$100,ГЛАВНАЯ!$R$4,0)</f>
        <v>3.38</v>
      </c>
    </row>
    <row r="71" spans="1:15" s="1" customFormat="1" ht="12.75">
      <c r="A71" s="7" t="s">
        <v>96</v>
      </c>
      <c r="B71" s="5"/>
      <c r="C71" s="20" t="s">
        <v>69</v>
      </c>
      <c r="D71" s="44">
        <f t="shared" si="4"/>
        <v>0.4244186046511629</v>
      </c>
      <c r="E71" s="45">
        <f t="shared" si="5"/>
        <v>1.7528089887640448</v>
      </c>
      <c r="F71" s="44">
        <f t="shared" si="6"/>
        <v>0</v>
      </c>
      <c r="G71" s="45">
        <f t="shared" si="7"/>
        <v>-0.016064257028112428</v>
      </c>
      <c r="K71">
        <f>VLOOKUP(A71,Расчеты!$A$2:$AX$100,ГЛАВНАЯ!$R$5,0)</f>
        <v>2.45</v>
      </c>
      <c r="L71">
        <f>VLOOKUP(A71,Расчеты!$A$2:$AX$100,ГЛАВНАЯ!$R$6,0)</f>
        <v>1.72</v>
      </c>
      <c r="M71">
        <f>VLOOKUP(A71,Расчеты!$A$2:$AX$100,ГЛАВНАЯ!$R$7,0)</f>
        <v>0.8900000000000001</v>
      </c>
      <c r="N71">
        <f>VLOOKUP(A71,Расчеты!$A$2:$AX$100,ГЛАВНАЯ!$R$10,0)</f>
        <v>2.45</v>
      </c>
      <c r="O71">
        <f>VLOOKUP(A71,Расчеты!$A$2:$AX$100,ГЛАВНАЯ!$R$4,0)</f>
        <v>2.49</v>
      </c>
    </row>
    <row r="72" spans="1:15" s="1" customFormat="1" ht="12.75">
      <c r="A72" s="7" t="s">
        <v>97</v>
      </c>
      <c r="B72" s="5"/>
      <c r="C72" s="20" t="s">
        <v>69</v>
      </c>
      <c r="D72" s="44">
        <f t="shared" si="4"/>
        <v>-0.32606438213914846</v>
      </c>
      <c r="E72" s="45">
        <f t="shared" si="5"/>
        <v>-0.35035035035035034</v>
      </c>
      <c r="F72" s="44">
        <f t="shared" si="6"/>
        <v>-0.029895366218236186</v>
      </c>
      <c r="G72" s="45">
        <f t="shared" si="7"/>
        <v>-0.15604681404421328</v>
      </c>
      <c r="K72">
        <f>VLOOKUP(A72,Расчеты!$A$2:$AX$100,ГЛАВНАЯ!$R$5,0)</f>
        <v>6.490000000000001</v>
      </c>
      <c r="L72">
        <f>VLOOKUP(A72,Расчеты!$A$2:$AX$100,ГЛАВНАЯ!$R$6,0)</f>
        <v>9.63</v>
      </c>
      <c r="M72">
        <f>VLOOKUP(A72,Расчеты!$A$2:$AX$100,ГЛАВНАЯ!$R$7,0)</f>
        <v>9.990000000000002</v>
      </c>
      <c r="N72">
        <f>VLOOKUP(A72,Расчеты!$A$2:$AX$100,ГЛАВНАЯ!$R$10,0)</f>
        <v>6.690000000000001</v>
      </c>
      <c r="O72">
        <f>VLOOKUP(A72,Расчеты!$A$2:$AX$100,ГЛАВНАЯ!$R$4,0)</f>
        <v>7.690000000000001</v>
      </c>
    </row>
    <row r="73" spans="1:15" s="1" customFormat="1" ht="12.75">
      <c r="A73" s="7" t="s">
        <v>32</v>
      </c>
      <c r="B73" s="5"/>
      <c r="C73" s="20" t="s">
        <v>69</v>
      </c>
      <c r="D73" s="44">
        <f t="shared" si="4"/>
        <v>-0.33161688980432535</v>
      </c>
      <c r="E73" s="45">
        <f t="shared" si="5"/>
        <v>-0.15052356020942403</v>
      </c>
      <c r="F73" s="44">
        <f t="shared" si="6"/>
        <v>-0.02406015037593978</v>
      </c>
      <c r="G73" s="45">
        <f t="shared" si="7"/>
        <v>-0.23557126030624254</v>
      </c>
      <c r="K73">
        <f>VLOOKUP(A73,Расчеты!$A$2:$AX$100,ГЛАВНАЯ!$R$5,0)</f>
        <v>6.490000000000001</v>
      </c>
      <c r="L73">
        <f>VLOOKUP(A73,Расчеты!$A$2:$AX$100,ГЛАВНАЯ!$R$6,0)</f>
        <v>9.71</v>
      </c>
      <c r="M73">
        <f>VLOOKUP(A73,Расчеты!$A$2:$AX$100,ГЛАВНАЯ!$R$7,0)</f>
        <v>7.640000000000001</v>
      </c>
      <c r="N73">
        <f>VLOOKUP(A73,Расчеты!$A$2:$AX$100,ГЛАВНАЯ!$R$10,0)</f>
        <v>6.65</v>
      </c>
      <c r="O73">
        <f>VLOOKUP(A73,Расчеты!$A$2:$AX$100,ГЛАВНАЯ!$R$4,0)</f>
        <v>8.49</v>
      </c>
    </row>
    <row r="74" spans="1:15" s="1" customFormat="1" ht="12.75">
      <c r="A74" s="7" t="s">
        <v>33</v>
      </c>
      <c r="B74" s="5"/>
      <c r="C74" s="20" t="s">
        <v>69</v>
      </c>
      <c r="D74" s="44">
        <f t="shared" si="4"/>
        <v>0.2006688963210701</v>
      </c>
      <c r="E74" s="45">
        <f t="shared" si="5"/>
        <v>0.502092050209205</v>
      </c>
      <c r="F74" s="44">
        <f t="shared" si="6"/>
        <v>0.15064102564102577</v>
      </c>
      <c r="G74" s="45">
        <f t="shared" si="7"/>
        <v>0.7095238095238092</v>
      </c>
      <c r="K74">
        <f>VLOOKUP(A74,Расчеты!$A$2:$AX$100,ГЛАВНАЯ!$R$5,0)</f>
        <v>11.847</v>
      </c>
      <c r="L74">
        <f>VLOOKUP(A74,Расчеты!$A$2:$AX$100,ГЛАВНАЯ!$R$6,0)</f>
        <v>9.867</v>
      </c>
      <c r="M74">
        <f>VLOOKUP(A74,Расчеты!$A$2:$AX$100,ГЛАВНАЯ!$R$7,0)</f>
        <v>7.887</v>
      </c>
      <c r="N74">
        <f>VLOOKUP(A74,Расчеты!$A$2:$AX$100,ГЛАВНАЯ!$R$10,0)</f>
        <v>10.296</v>
      </c>
      <c r="O74">
        <f>VLOOKUP(A74,Расчеты!$A$2:$AX$100,ГЛАВНАЯ!$R$4,0)</f>
        <v>6.930000000000001</v>
      </c>
    </row>
    <row r="75" spans="1:15" s="1" customFormat="1" ht="12.75">
      <c r="A75" s="7" t="s">
        <v>34</v>
      </c>
      <c r="B75" s="5"/>
      <c r="C75" s="20" t="s">
        <v>69</v>
      </c>
      <c r="D75" s="44">
        <f t="shared" si="4"/>
        <v>0.3779527559055118</v>
      </c>
      <c r="E75" s="45">
        <f t="shared" si="5"/>
        <v>0.8817204301075265</v>
      </c>
      <c r="F75" s="44">
        <f t="shared" si="6"/>
        <v>-0.6685606060606061</v>
      </c>
      <c r="G75" s="45">
        <f t="shared" si="7"/>
        <v>0.17449664429530176</v>
      </c>
      <c r="K75">
        <f>VLOOKUP(A75,Расчеты!$A$2:$AX$100,ГЛАВНАЯ!$R$5,0)</f>
        <v>3.5</v>
      </c>
      <c r="L75">
        <f>VLOOKUP(A75,Расчеты!$A$2:$AX$100,ГЛАВНАЯ!$R$6,0)</f>
        <v>2.54</v>
      </c>
      <c r="M75">
        <f>VLOOKUP(A75,Расчеты!$A$2:$AX$100,ГЛАВНАЯ!$R$7,0)</f>
        <v>1.8600000000000003</v>
      </c>
      <c r="N75">
        <f>VLOOKUP(A75,Расчеты!$A$2:$AX$100,ГЛАВНАЯ!$R$10,0)</f>
        <v>10.56</v>
      </c>
      <c r="O75">
        <f>VLOOKUP(A75,Расчеты!$A$2:$AX$100,ГЛАВНАЯ!$R$4,0)</f>
        <v>2.9800000000000004</v>
      </c>
    </row>
    <row r="76" spans="1:15" ht="13.5" thickBot="1">
      <c r="A76" s="8" t="s">
        <v>193</v>
      </c>
      <c r="B76" s="9" t="s">
        <v>269</v>
      </c>
      <c r="C76" s="21" t="s">
        <v>42</v>
      </c>
      <c r="D76" s="46">
        <f t="shared" si="4"/>
        <v>-0.01276595744680864</v>
      </c>
      <c r="E76" s="47">
        <f t="shared" si="5"/>
        <v>-0.03131524008350739</v>
      </c>
      <c r="F76" s="46">
        <f t="shared" si="6"/>
        <v>-0.0106609808102347</v>
      </c>
      <c r="G76" s="47">
        <f t="shared" si="7"/>
        <v>0.41033434650455924</v>
      </c>
      <c r="K76">
        <f>VLOOKUP(A76,Расчеты!$A$2:$AX$100,ГЛАВНАЯ!$R$5,0)</f>
        <v>9.28</v>
      </c>
      <c r="L76">
        <f>VLOOKUP(A76,Расчеты!$A$2:$AX$100,ГЛАВНАЯ!$R$6,0)</f>
        <v>9.4</v>
      </c>
      <c r="M76">
        <f>VLOOKUP(A76,Расчеты!$A$2:$AX$100,ГЛАВНАЯ!$R$7,0)</f>
        <v>9.58</v>
      </c>
      <c r="N76">
        <f>VLOOKUP(A76,Расчеты!$A$2:$AX$100,ГЛАВНАЯ!$R$10,0)</f>
        <v>9.38</v>
      </c>
      <c r="O76">
        <f>VLOOKUP(A76,Расчеты!$A$2:$AX$100,ГЛАВНАЯ!$R$4,0)</f>
        <v>6.58</v>
      </c>
    </row>
    <row r="77" spans="1:15" ht="12.75">
      <c r="A77" s="12" t="s">
        <v>35</v>
      </c>
      <c r="B77" s="6"/>
      <c r="C77" s="19"/>
      <c r="D77" s="27">
        <f t="shared" si="4"/>
        <v>0.021156358194569513</v>
      </c>
      <c r="E77" s="28">
        <f t="shared" si="5"/>
        <v>0.055023729097822605</v>
      </c>
      <c r="F77" s="27">
        <f t="shared" si="6"/>
        <v>0.09332160159899194</v>
      </c>
      <c r="G77" s="28">
        <f t="shared" si="7"/>
        <v>0.2429370158718398</v>
      </c>
      <c r="K77" s="1">
        <f>SUM(K78:K87)</f>
        <v>402.596</v>
      </c>
      <c r="L77" s="1">
        <f>SUM(L78:L87)</f>
        <v>394.255</v>
      </c>
      <c r="M77" s="1">
        <f>SUM(M78:M87)</f>
        <v>381.599</v>
      </c>
      <c r="N77" s="1">
        <f>SUM(N78:N87)</f>
        <v>368.232</v>
      </c>
      <c r="O77" s="1">
        <f>SUM(O78:O87)</f>
        <v>323.907</v>
      </c>
    </row>
    <row r="78" spans="1:15" s="1" customFormat="1" ht="12.75">
      <c r="A78" s="7" t="s">
        <v>36</v>
      </c>
      <c r="B78" s="5" t="s">
        <v>98</v>
      </c>
      <c r="C78" s="20" t="s">
        <v>99</v>
      </c>
      <c r="D78" s="44">
        <f t="shared" si="4"/>
        <v>0</v>
      </c>
      <c r="E78" s="45">
        <f t="shared" si="5"/>
        <v>0</v>
      </c>
      <c r="F78" s="44">
        <f t="shared" si="6"/>
        <v>0</v>
      </c>
      <c r="G78" s="45">
        <f t="shared" si="7"/>
        <v>0</v>
      </c>
      <c r="K78">
        <f>VLOOKUP(A78,Расчеты!$A$2:$AX$100,ГЛАВНАЯ!$R$5,0)</f>
        <v>0</v>
      </c>
      <c r="L78">
        <f>VLOOKUP(A78,Расчеты!$A$2:$AX$100,ГЛАВНАЯ!$R$6,0)</f>
        <v>0</v>
      </c>
      <c r="M78">
        <f>VLOOKUP(A78,Расчеты!$A$2:$AX$100,ГЛАВНАЯ!$R$7,0)</f>
        <v>0</v>
      </c>
      <c r="N78">
        <f>VLOOKUP(A78,Расчеты!$A$2:$AX$100,ГЛАВНАЯ!$R$10,0)</f>
        <v>0</v>
      </c>
      <c r="O78">
        <f>VLOOKUP(A78,Расчеты!$A$2:$AX$100,ГЛАВНАЯ!$R$4,0)</f>
        <v>0</v>
      </c>
    </row>
    <row r="79" spans="1:15" ht="12.75">
      <c r="A79" s="7" t="s">
        <v>194</v>
      </c>
      <c r="B79" s="5" t="s">
        <v>100</v>
      </c>
      <c r="C79" s="20" t="s">
        <v>60</v>
      </c>
      <c r="D79" s="44">
        <f t="shared" si="4"/>
        <v>0</v>
      </c>
      <c r="E79" s="45">
        <f t="shared" si="5"/>
        <v>0.07471980074719808</v>
      </c>
      <c r="F79" s="44">
        <f t="shared" si="6"/>
        <v>0.16150740242261108</v>
      </c>
      <c r="G79" s="45">
        <f t="shared" si="7"/>
        <v>0.1370223978919629</v>
      </c>
      <c r="K79">
        <f>VLOOKUP(A79,Расчеты!$A$2:$AX$100,ГЛАВНАЯ!$R$5,0)</f>
        <v>43.15</v>
      </c>
      <c r="L79">
        <f>VLOOKUP(A79,Расчеты!$A$2:$AX$100,ГЛАВНАЯ!$R$6,0)</f>
        <v>43.15</v>
      </c>
      <c r="M79">
        <f>VLOOKUP(A79,Расчеты!$A$2:$AX$100,ГЛАВНАЯ!$R$7,0)</f>
        <v>40.15</v>
      </c>
      <c r="N79">
        <f>VLOOKUP(A79,Расчеты!$A$2:$AX$100,ГЛАВНАЯ!$R$10,0)</f>
        <v>37.15</v>
      </c>
      <c r="O79">
        <f>VLOOKUP(A79,Расчеты!$A$2:$AX$100,ГЛАВНАЯ!$R$4,0)</f>
        <v>37.95</v>
      </c>
    </row>
    <row r="80" spans="1:15" ht="12.75">
      <c r="A80" s="7" t="s">
        <v>195</v>
      </c>
      <c r="B80" s="5" t="s">
        <v>101</v>
      </c>
      <c r="C80" s="20" t="s">
        <v>102</v>
      </c>
      <c r="D80" s="44">
        <f t="shared" si="4"/>
        <v>0</v>
      </c>
      <c r="E80" s="45">
        <f t="shared" si="5"/>
        <v>0.060317460317460325</v>
      </c>
      <c r="F80" s="44">
        <f t="shared" si="6"/>
        <v>-0.04434907010014322</v>
      </c>
      <c r="G80" s="45">
        <f t="shared" si="7"/>
        <v>0.3577235772357723</v>
      </c>
      <c r="K80">
        <f>VLOOKUP(A80,Расчеты!$A$2:$AX$100,ГЛАВНАЯ!$R$5,0)</f>
        <v>66.8</v>
      </c>
      <c r="L80">
        <f>VLOOKUP(A80,Расчеты!$A$2:$AX$100,ГЛАВНАЯ!$R$6,0)</f>
        <v>66.8</v>
      </c>
      <c r="M80">
        <f>VLOOKUP(A80,Расчеты!$A$2:$AX$100,ГЛАВНАЯ!$R$7,0)</f>
        <v>63</v>
      </c>
      <c r="N80">
        <f>VLOOKUP(A80,Расчеты!$A$2:$AX$100,ГЛАВНАЯ!$R$10,0)</f>
        <v>69.9</v>
      </c>
      <c r="O80">
        <f>VLOOKUP(A80,Расчеты!$A$2:$AX$100,ГЛАВНАЯ!$R$4,0)</f>
        <v>49.2</v>
      </c>
    </row>
    <row r="81" spans="1:15" s="1" customFormat="1" ht="12.75">
      <c r="A81" s="7" t="s">
        <v>273</v>
      </c>
      <c r="B81" s="5" t="s">
        <v>272</v>
      </c>
      <c r="C81" s="20" t="s">
        <v>103</v>
      </c>
      <c r="D81" s="44">
        <f t="shared" si="4"/>
        <v>0.25217391304347836</v>
      </c>
      <c r="E81" s="45">
        <f t="shared" si="5"/>
        <v>0.48453608247422686</v>
      </c>
      <c r="F81" s="44">
        <f t="shared" si="6"/>
        <v>0.8701298701298701</v>
      </c>
      <c r="G81" s="45">
        <f t="shared" si="7"/>
        <v>0.8</v>
      </c>
      <c r="K81">
        <f>VLOOKUP(A81,Расчеты!$A$2:$AX$100,ГЛАВНАЯ!$R$5,0)</f>
        <v>14.4</v>
      </c>
      <c r="L81">
        <f>VLOOKUP(A81,Расчеты!$A$2:$AX$100,ГЛАВНАЯ!$R$6,0)</f>
        <v>11.5</v>
      </c>
      <c r="M81">
        <f>VLOOKUP(A81,Расчеты!$A$2:$AX$100,ГЛАВНАЯ!$R$7,0)</f>
        <v>9.7</v>
      </c>
      <c r="N81">
        <f>VLOOKUP(A81,Расчеты!$A$2:$AX$100,ГЛАВНАЯ!$R$10,0)</f>
        <v>7.7</v>
      </c>
      <c r="O81">
        <f>VLOOKUP(A81,Расчеты!$A$2:$AX$100,ГЛАВНАЯ!$R$4,0)</f>
        <v>8</v>
      </c>
    </row>
    <row r="82" spans="1:15" s="1" customFormat="1" ht="12.75">
      <c r="A82" s="7" t="s">
        <v>37</v>
      </c>
      <c r="B82" s="5" t="s">
        <v>104</v>
      </c>
      <c r="C82" s="20" t="s">
        <v>105</v>
      </c>
      <c r="D82" s="44">
        <f t="shared" si="4"/>
        <v>0</v>
      </c>
      <c r="E82" s="45">
        <f t="shared" si="5"/>
        <v>0.07339449541284404</v>
      </c>
      <c r="F82" s="44">
        <f t="shared" si="6"/>
        <v>0.07339449541284404</v>
      </c>
      <c r="G82" s="45">
        <f t="shared" si="7"/>
        <v>0.139240506329114</v>
      </c>
      <c r="K82">
        <f>VLOOKUP(A82,Расчеты!$A$2:$AX$100,ГЛАВНАЯ!$R$5,0)</f>
        <v>23.4</v>
      </c>
      <c r="L82">
        <f>VLOOKUP(A82,Расчеты!$A$2:$AX$100,ГЛАВНАЯ!$R$6,0)</f>
        <v>23.4</v>
      </c>
      <c r="M82">
        <f>VLOOKUP(A82,Расчеты!$A$2:$AX$100,ГЛАВНАЯ!$R$7,0)</f>
        <v>21.8</v>
      </c>
      <c r="N82">
        <f>VLOOKUP(A82,Расчеты!$A$2:$AX$100,ГЛАВНАЯ!$R$10,0)</f>
        <v>21.8</v>
      </c>
      <c r="O82">
        <f>VLOOKUP(A82,Расчеты!$A$2:$AX$100,ГЛАВНАЯ!$R$4,0)</f>
        <v>20.54</v>
      </c>
    </row>
    <row r="83" spans="1:15" ht="12.75">
      <c r="A83" s="7" t="s">
        <v>196</v>
      </c>
      <c r="B83" s="5" t="s">
        <v>106</v>
      </c>
      <c r="C83" s="20" t="s">
        <v>95</v>
      </c>
      <c r="D83" s="44">
        <f t="shared" si="4"/>
        <v>-0.00944558521560579</v>
      </c>
      <c r="E83" s="45">
        <f t="shared" si="5"/>
        <v>-0.016714227476559373</v>
      </c>
      <c r="F83" s="44">
        <f t="shared" si="6"/>
        <v>0.09437386569872963</v>
      </c>
      <c r="G83" s="45">
        <f t="shared" si="7"/>
        <v>0.12238250348999546</v>
      </c>
      <c r="K83">
        <f>VLOOKUP(A83,Расчеты!$A$2:$AX$100,ГЛАВНАЯ!$R$5,0)</f>
        <v>79.596</v>
      </c>
      <c r="L83">
        <f>VLOOKUP(A83,Расчеты!$A$2:$AX$100,ГЛАВНАЯ!$R$6,0)</f>
        <v>80.355</v>
      </c>
      <c r="M83">
        <f>VLOOKUP(A83,Расчеты!$A$2:$AX$100,ГЛАВНАЯ!$R$7,0)</f>
        <v>80.94900000000001</v>
      </c>
      <c r="N83">
        <f>VLOOKUP(A83,Расчеты!$A$2:$AX$100,ГЛАВНАЯ!$R$10,0)</f>
        <v>72.732</v>
      </c>
      <c r="O83">
        <f>VLOOKUP(A83,Расчеты!$A$2:$AX$100,ГЛАВНАЯ!$R$4,0)</f>
        <v>70.917</v>
      </c>
    </row>
    <row r="84" spans="1:15" ht="12.75">
      <c r="A84" s="7" t="s">
        <v>197</v>
      </c>
      <c r="B84" s="5" t="s">
        <v>107</v>
      </c>
      <c r="C84" s="20" t="s">
        <v>108</v>
      </c>
      <c r="D84" s="44">
        <f t="shared" si="4"/>
        <v>0</v>
      </c>
      <c r="E84" s="45">
        <f t="shared" si="5"/>
        <v>0</v>
      </c>
      <c r="F84" s="44">
        <f t="shared" si="6"/>
        <v>0.11578947368421044</v>
      </c>
      <c r="G84" s="45">
        <f t="shared" si="7"/>
        <v>0.25073746312684375</v>
      </c>
      <c r="K84">
        <f>VLOOKUP(A84,Расчеты!$A$2:$AX$100,ГЛАВНАЯ!$R$5,0)</f>
        <v>84.8</v>
      </c>
      <c r="L84">
        <f>VLOOKUP(A84,Расчеты!$A$2:$AX$100,ГЛАВНАЯ!$R$6,0)</f>
        <v>84.8</v>
      </c>
      <c r="M84">
        <f>VLOOKUP(A84,Расчеты!$A$2:$AX$100,ГЛАВНАЯ!$R$7,0)</f>
        <v>84.8</v>
      </c>
      <c r="N84">
        <f>VLOOKUP(A84,Расчеты!$A$2:$AX$100,ГЛАВНАЯ!$R$10,0)</f>
        <v>76</v>
      </c>
      <c r="O84">
        <f>VLOOKUP(A84,Расчеты!$A$2:$AX$100,ГЛАВНАЯ!$R$4,0)</f>
        <v>67.8</v>
      </c>
    </row>
    <row r="85" spans="1:15" ht="12.75">
      <c r="A85" s="7" t="s">
        <v>198</v>
      </c>
      <c r="B85" s="5" t="s">
        <v>109</v>
      </c>
      <c r="C85" s="20" t="s">
        <v>110</v>
      </c>
      <c r="D85" s="44">
        <f t="shared" si="4"/>
        <v>0.07359050445103854</v>
      </c>
      <c r="E85" s="45">
        <f t="shared" si="5"/>
        <v>0.11391625615763545</v>
      </c>
      <c r="F85" s="44">
        <f t="shared" si="6"/>
        <v>0.0904159132007234</v>
      </c>
      <c r="G85" s="45">
        <f t="shared" si="7"/>
        <v>0.30143884892086326</v>
      </c>
      <c r="K85">
        <f>VLOOKUP(A85,Расчеты!$A$2:$AX$100,ГЛАВНАЯ!$R$5,0)</f>
        <v>90.45</v>
      </c>
      <c r="L85">
        <f>VLOOKUP(A85,Расчеты!$A$2:$AX$100,ГЛАВНАЯ!$R$6,0)</f>
        <v>84.25</v>
      </c>
      <c r="M85">
        <f>VLOOKUP(A85,Расчеты!$A$2:$AX$100,ГЛАВНАЯ!$R$7,0)</f>
        <v>81.2</v>
      </c>
      <c r="N85">
        <f>VLOOKUP(A85,Расчеты!$A$2:$AX$100,ГЛАВНАЯ!$R$10,0)</f>
        <v>82.95</v>
      </c>
      <c r="O85">
        <f>VLOOKUP(A85,Расчеты!$A$2:$AX$100,ГЛАВНАЯ!$R$4,0)</f>
        <v>69.5</v>
      </c>
    </row>
    <row r="86" spans="1:15" s="1" customFormat="1" ht="12.75">
      <c r="A86" s="7" t="s">
        <v>38</v>
      </c>
      <c r="B86" s="5" t="s">
        <v>145</v>
      </c>
      <c r="C86" s="20" t="s">
        <v>146</v>
      </c>
      <c r="D86" s="44">
        <f t="shared" si="4"/>
        <v>0</v>
      </c>
      <c r="E86" s="45">
        <f t="shared" si="5"/>
        <v>0</v>
      </c>
      <c r="F86" s="44">
        <f t="shared" si="6"/>
        <v>0</v>
      </c>
      <c r="G86" s="45">
        <f t="shared" si="7"/>
        <v>0</v>
      </c>
      <c r="K86">
        <f>VLOOKUP(A86,Расчеты!$A$2:$AX$100,ГЛАВНАЯ!$R$5,0)</f>
        <v>0</v>
      </c>
      <c r="L86">
        <f>VLOOKUP(A86,Расчеты!$A$2:$AX$100,ГЛАВНАЯ!$R$6,0)</f>
        <v>0</v>
      </c>
      <c r="M86">
        <f>VLOOKUP(A86,Расчеты!$A$2:$AX$100,ГЛАВНАЯ!$R$7,0)</f>
        <v>0</v>
      </c>
      <c r="N86">
        <f>VLOOKUP(A86,Расчеты!$A$2:$AX$100,ГЛАВНАЯ!$R$10,0)</f>
        <v>0</v>
      </c>
      <c r="O86">
        <f>VLOOKUP(A86,Расчеты!$A$2:$AX$100,ГЛАВНАЯ!$R$4,0)</f>
        <v>0</v>
      </c>
    </row>
    <row r="87" spans="1:15" ht="13.5" thickBot="1">
      <c r="A87" s="8" t="s">
        <v>199</v>
      </c>
      <c r="B87" s="9" t="s">
        <v>111</v>
      </c>
      <c r="C87" s="21" t="s">
        <v>42</v>
      </c>
      <c r="D87" s="46">
        <f t="shared" si="4"/>
        <v>0</v>
      </c>
      <c r="E87" s="47">
        <f t="shared" si="5"/>
        <v>0</v>
      </c>
      <c r="F87" s="46">
        <f t="shared" si="6"/>
        <v>0</v>
      </c>
      <c r="G87" s="47">
        <f t="shared" si="7"/>
        <v>0</v>
      </c>
      <c r="K87">
        <f>VLOOKUP(A87,Расчеты!$A$2:$AX$100,ГЛАВНАЯ!$R$5,0)</f>
        <v>0</v>
      </c>
      <c r="L87">
        <f>VLOOKUP(A87,Расчеты!$A$2:$AX$100,ГЛАВНАЯ!$R$6,0)</f>
        <v>0</v>
      </c>
      <c r="M87">
        <f>VLOOKUP(A87,Расчеты!$A$2:$AX$100,ГЛАВНАЯ!$R$7,0)</f>
        <v>0</v>
      </c>
      <c r="N87">
        <f>VLOOKUP(A87,Расчеты!$A$2:$AX$100,ГЛАВНАЯ!$R$10,0)</f>
        <v>0</v>
      </c>
      <c r="O87">
        <f>VLOOKUP(A87,Расчеты!$A$2:$AX$100,ГЛАВНАЯ!$R$4,0)</f>
        <v>0</v>
      </c>
    </row>
    <row r="88" spans="1:15" ht="12.75">
      <c r="A88" s="12" t="s">
        <v>117</v>
      </c>
      <c r="B88" s="6"/>
      <c r="C88" s="19"/>
      <c r="D88" s="27">
        <f t="shared" si="4"/>
        <v>0.051316984559491186</v>
      </c>
      <c r="E88" s="28">
        <f t="shared" si="5"/>
        <v>0.08883532247633608</v>
      </c>
      <c r="F88" s="27">
        <f t="shared" si="6"/>
        <v>0.06058870690642504</v>
      </c>
      <c r="G88" s="28">
        <f t="shared" si="7"/>
        <v>0.1456142521341086</v>
      </c>
      <c r="K88" s="1">
        <f>SUM(K89:K99)</f>
        <v>185.2</v>
      </c>
      <c r="L88" s="1">
        <f>SUM(L89:L99)</f>
        <v>176.16000000000003</v>
      </c>
      <c r="M88" s="1">
        <f>SUM(M89:M99)</f>
        <v>170.08999999999997</v>
      </c>
      <c r="N88" s="1">
        <f>SUM(N89:N99)</f>
        <v>174.62000000000003</v>
      </c>
      <c r="O88" s="1">
        <f>SUM(O89:O99)</f>
        <v>161.66</v>
      </c>
    </row>
    <row r="89" spans="1:15" ht="12.75">
      <c r="A89" s="7" t="s">
        <v>118</v>
      </c>
      <c r="B89" s="5" t="s">
        <v>119</v>
      </c>
      <c r="C89" s="20" t="s">
        <v>120</v>
      </c>
      <c r="D89" s="44">
        <f t="shared" si="4"/>
        <v>0.014084507042253502</v>
      </c>
      <c r="E89" s="45">
        <f t="shared" si="5"/>
        <v>0.02857142857142847</v>
      </c>
      <c r="F89" s="44">
        <f t="shared" si="6"/>
        <v>0</v>
      </c>
      <c r="G89" s="45">
        <f t="shared" si="7"/>
        <v>0.02857142857142847</v>
      </c>
      <c r="K89">
        <f>VLOOKUP(A89,Расчеты!$A$2:$AX$100,ГЛАВНАЯ!$R$5,0)</f>
        <v>72</v>
      </c>
      <c r="L89">
        <f>VLOOKUP(A89,Расчеты!$A$2:$AX$100,ГЛАВНАЯ!$R$6,0)</f>
        <v>71</v>
      </c>
      <c r="M89">
        <f>VLOOKUP(A89,Расчеты!$A$2:$AX$100,ГЛАВНАЯ!$R$7,0)</f>
        <v>70</v>
      </c>
      <c r="N89">
        <f>VLOOKUP(A89,Расчеты!$A$2:$AX$100,ГЛАВНАЯ!$R$10,0)</f>
        <v>72</v>
      </c>
      <c r="O89">
        <f>VLOOKUP(A89,Расчеты!$A$2:$AX$100,ГЛАВНАЯ!$R$4,0)</f>
        <v>70</v>
      </c>
    </row>
    <row r="90" spans="1:15" ht="12.75">
      <c r="A90" s="5" t="s">
        <v>125</v>
      </c>
      <c r="B90" s="5" t="s">
        <v>125</v>
      </c>
      <c r="C90" s="20" t="s">
        <v>126</v>
      </c>
      <c r="D90" s="44">
        <f t="shared" si="4"/>
        <v>-0.10969568294409071</v>
      </c>
      <c r="E90" s="45">
        <f t="shared" si="5"/>
        <v>-0.1436351259360109</v>
      </c>
      <c r="F90" s="44">
        <f t="shared" si="6"/>
        <v>-0.15570469798657716</v>
      </c>
      <c r="G90" s="45">
        <f t="shared" si="7"/>
        <v>-0.04913076341647782</v>
      </c>
      <c r="K90">
        <f>VLOOKUP(A90,Расчеты!$A$2:$AX$100,ГЛАВНАЯ!$R$5,0)</f>
        <v>25.16</v>
      </c>
      <c r="L90">
        <f>VLOOKUP(A90,Расчеты!$A$2:$AX$100,ГЛАВНАЯ!$R$6,0)</f>
        <v>28.260000000000005</v>
      </c>
      <c r="M90">
        <f>VLOOKUP(A90,Расчеты!$A$2:$AX$100,ГЛАВНАЯ!$R$7,0)</f>
        <v>29.380000000000003</v>
      </c>
      <c r="N90">
        <f>VLOOKUP(A90,Расчеты!$A$2:$AX$100,ГЛАВНАЯ!$R$10,0)</f>
        <v>29.8</v>
      </c>
      <c r="O90">
        <f>VLOOKUP(A90,Расчеты!$A$2:$AX$100,ГЛАВНАЯ!$R$4,0)</f>
        <v>26.460000000000004</v>
      </c>
    </row>
    <row r="91" spans="1:15" ht="12.75">
      <c r="A91" s="5" t="s">
        <v>127</v>
      </c>
      <c r="B91" s="5" t="s">
        <v>127</v>
      </c>
      <c r="C91" s="20" t="s">
        <v>131</v>
      </c>
      <c r="D91" s="44">
        <f t="shared" si="4"/>
        <v>0.24097331240188358</v>
      </c>
      <c r="E91" s="45">
        <f t="shared" si="5"/>
        <v>0.5216554379210778</v>
      </c>
      <c r="F91" s="44">
        <f t="shared" si="6"/>
        <v>0.2969647251845775</v>
      </c>
      <c r="G91" s="45">
        <f t="shared" si="7"/>
        <v>0.5969696969696969</v>
      </c>
      <c r="K91">
        <f>VLOOKUP(A91,Расчеты!$A$2:$AX$100,ГЛАВНАЯ!$R$5,0)</f>
        <v>31.62</v>
      </c>
      <c r="L91">
        <f>VLOOKUP(A91,Расчеты!$A$2:$AX$100,ГЛАВНАЯ!$R$6,0)</f>
        <v>25.480000000000004</v>
      </c>
      <c r="M91">
        <f>VLOOKUP(A91,Расчеты!$A$2:$AX$100,ГЛАВНАЯ!$R$7,0)</f>
        <v>20.78</v>
      </c>
      <c r="N91">
        <f>VLOOKUP(A91,Расчеты!$A$2:$AX$100,ГЛАВНАЯ!$R$10,0)</f>
        <v>24.380000000000003</v>
      </c>
      <c r="O91">
        <f>VLOOKUP(A91,Расчеты!$A$2:$AX$100,ГЛАВНАЯ!$R$4,0)</f>
        <v>19.8</v>
      </c>
    </row>
    <row r="92" spans="1:15" ht="12.75">
      <c r="A92" s="5" t="s">
        <v>129</v>
      </c>
      <c r="B92" s="5" t="s">
        <v>129</v>
      </c>
      <c r="C92" s="20" t="s">
        <v>132</v>
      </c>
      <c r="D92" s="44">
        <f t="shared" si="4"/>
        <v>0.08654327163581765</v>
      </c>
      <c r="E92" s="45">
        <f t="shared" si="5"/>
        <v>0.10646968925114608</v>
      </c>
      <c r="F92" s="44">
        <f t="shared" si="6"/>
        <v>0.12538860103626925</v>
      </c>
      <c r="G92" s="45">
        <f t="shared" si="7"/>
        <v>0.1804347826086954</v>
      </c>
      <c r="K92">
        <f>VLOOKUP(A92,Расчеты!$A$2:$AX$100,ГЛАВНАЯ!$R$5,0)</f>
        <v>21.72</v>
      </c>
      <c r="L92">
        <f>VLOOKUP(A92,Расчеты!$A$2:$AX$100,ГЛАВНАЯ!$R$6,0)</f>
        <v>19.990000000000002</v>
      </c>
      <c r="M92">
        <f>VLOOKUP(A92,Расчеты!$A$2:$AX$100,ГЛАВНАЯ!$R$7,0)</f>
        <v>19.630000000000003</v>
      </c>
      <c r="N92">
        <f>VLOOKUP(A92,Расчеты!$A$2:$AX$100,ГЛАВНАЯ!$R$10,0)</f>
        <v>19.3</v>
      </c>
      <c r="O92">
        <f>VLOOKUP(A92,Расчеты!$A$2:$AX$100,ГЛАВНАЯ!$R$4,0)</f>
        <v>18.400000000000002</v>
      </c>
    </row>
    <row r="93" spans="1:15" ht="12.75">
      <c r="A93" s="5" t="s">
        <v>133</v>
      </c>
      <c r="B93" s="5" t="s">
        <v>133</v>
      </c>
      <c r="C93" s="20" t="s">
        <v>128</v>
      </c>
      <c r="D93" s="44">
        <f t="shared" si="4"/>
        <v>0.13207547169811318</v>
      </c>
      <c r="E93" s="45">
        <f t="shared" si="5"/>
        <v>0.18658641444539992</v>
      </c>
      <c r="F93" s="44">
        <f t="shared" si="6"/>
        <v>0.2897196261682242</v>
      </c>
      <c r="G93" s="45">
        <f t="shared" si="7"/>
        <v>0.40816326530612246</v>
      </c>
      <c r="K93">
        <f>VLOOKUP(A93,Расчеты!$A$2:$AX$100,ГЛАВНАЯ!$R$5,0)</f>
        <v>27.6</v>
      </c>
      <c r="L93">
        <f>VLOOKUP(A93,Расчеты!$A$2:$AX$100,ГЛАВНАЯ!$R$6,0)</f>
        <v>24.380000000000003</v>
      </c>
      <c r="M93">
        <f>VLOOKUP(A93,Расчеты!$A$2:$AX$100,ГЛАВНАЯ!$R$7,0)</f>
        <v>23.26</v>
      </c>
      <c r="N93">
        <f>VLOOKUP(A93,Расчеты!$A$2:$AX$100,ГЛАВНАЯ!$R$10,0)</f>
        <v>21.400000000000002</v>
      </c>
      <c r="O93">
        <f>VLOOKUP(A93,Расчеты!$A$2:$AX$100,ГЛАВНАЯ!$R$4,0)</f>
        <v>19.6</v>
      </c>
    </row>
    <row r="94" spans="1:15" ht="12.75">
      <c r="A94" s="5" t="s">
        <v>293</v>
      </c>
      <c r="B94" s="5" t="s">
        <v>293</v>
      </c>
      <c r="C94" s="20" t="s">
        <v>134</v>
      </c>
      <c r="D94" s="44">
        <f t="shared" si="4"/>
        <v>0.007092198581560183</v>
      </c>
      <c r="E94" s="45">
        <f t="shared" si="5"/>
        <v>0.008522727272727293</v>
      </c>
      <c r="F94" s="44">
        <f t="shared" si="6"/>
        <v>-0.08268733850129206</v>
      </c>
      <c r="G94" s="45">
        <f t="shared" si="7"/>
        <v>-0.04054054054054046</v>
      </c>
      <c r="K94">
        <f>VLOOKUP(A94,Расчеты!$A$2:$AX$100,ГЛАВНАЯ!$R$5,0)</f>
        <v>7.1000000000000005</v>
      </c>
      <c r="L94">
        <f>VLOOKUP(A94,Расчеты!$A$2:$AX$100,ГЛАВНАЯ!$R$6,0)</f>
        <v>7.050000000000001</v>
      </c>
      <c r="M94">
        <f>VLOOKUP(A94,Расчеты!$A$2:$AX$100,ГЛАВНАЯ!$R$7,0)</f>
        <v>7.040000000000001</v>
      </c>
      <c r="N94">
        <f>VLOOKUP(A94,Расчеты!$A$2:$AX$100,ГЛАВНАЯ!$R$10,0)</f>
        <v>7.740000000000001</v>
      </c>
      <c r="O94">
        <f>VLOOKUP(A94,Расчеты!$A$2:$AX$100,ГЛАВНАЯ!$R$4,0)</f>
        <v>7.4</v>
      </c>
    </row>
    <row r="95" spans="1:15" ht="12.75">
      <c r="A95" s="5" t="s">
        <v>136</v>
      </c>
      <c r="B95" s="5" t="s">
        <v>136</v>
      </c>
      <c r="C95" s="20" t="s">
        <v>135</v>
      </c>
      <c r="D95" s="44">
        <f t="shared" si="4"/>
        <v>0</v>
      </c>
      <c r="E95" s="45">
        <f t="shared" si="5"/>
        <v>0</v>
      </c>
      <c r="F95" s="44">
        <f t="shared" si="6"/>
        <v>0</v>
      </c>
      <c r="G95" s="45">
        <f t="shared" si="7"/>
        <v>0</v>
      </c>
      <c r="K95">
        <f>VLOOKUP(A95,Расчеты!$A$2:$AX$100,ГЛАВНАЯ!$R$5,0)</f>
        <v>0</v>
      </c>
      <c r="L95">
        <f>VLOOKUP(A95,Расчеты!$A$2:$AX$100,ГЛАВНАЯ!$R$6,0)</f>
        <v>0</v>
      </c>
      <c r="M95">
        <f>VLOOKUP(A95,Расчеты!$A$2:$AX$100,ГЛАВНАЯ!$R$7,0)</f>
        <v>0</v>
      </c>
      <c r="N95">
        <f>VLOOKUP(A95,Расчеты!$A$2:$AX$100,ГЛАВНАЯ!$R$10,0)</f>
        <v>0</v>
      </c>
      <c r="O95">
        <f>VLOOKUP(A95,Расчеты!$A$2:$AX$100,ГЛАВНАЯ!$R$4,0)</f>
        <v>0</v>
      </c>
    </row>
    <row r="96" spans="1:15" ht="12.75">
      <c r="A96" s="5" t="s">
        <v>137</v>
      </c>
      <c r="B96" s="5" t="s">
        <v>137</v>
      </c>
      <c r="C96" s="20" t="s">
        <v>130</v>
      </c>
      <c r="D96" s="44">
        <f t="shared" si="4"/>
        <v>0</v>
      </c>
      <c r="E96" s="45">
        <f t="shared" si="5"/>
        <v>0</v>
      </c>
      <c r="F96" s="44">
        <f t="shared" si="6"/>
        <v>0</v>
      </c>
      <c r="G96" s="45">
        <f t="shared" si="7"/>
        <v>0</v>
      </c>
      <c r="K96">
        <f>VLOOKUP(A96,Расчеты!$A$2:$AX$100,ГЛАВНАЯ!$R$5,0)</f>
        <v>0</v>
      </c>
      <c r="L96">
        <f>VLOOKUP(A96,Расчеты!$A$2:$AX$100,ГЛАВНАЯ!$R$6,0)</f>
        <v>0</v>
      </c>
      <c r="M96">
        <f>VLOOKUP(A96,Расчеты!$A$2:$AX$100,ГЛАВНАЯ!$R$7,0)</f>
        <v>0</v>
      </c>
      <c r="N96">
        <f>VLOOKUP(A96,Расчеты!$A$2:$AX$100,ГЛАВНАЯ!$R$10,0)</f>
        <v>0</v>
      </c>
      <c r="O96">
        <f>VLOOKUP(A96,Расчеты!$A$2:$AX$100,ГЛАВНАЯ!$R$4,0)</f>
        <v>0</v>
      </c>
    </row>
    <row r="97" spans="1:15" ht="12.75">
      <c r="A97" s="5" t="s">
        <v>138</v>
      </c>
      <c r="B97" s="5" t="s">
        <v>138</v>
      </c>
      <c r="C97" s="20" t="s">
        <v>139</v>
      </c>
      <c r="D97" s="44">
        <f t="shared" si="4"/>
        <v>0</v>
      </c>
      <c r="E97" s="45">
        <f t="shared" si="5"/>
        <v>0</v>
      </c>
      <c r="F97" s="44">
        <f t="shared" si="6"/>
        <v>0</v>
      </c>
      <c r="G97" s="45">
        <f t="shared" si="7"/>
        <v>0</v>
      </c>
      <c r="K97">
        <f>VLOOKUP(A97,Расчеты!$A$2:$AX$100,ГЛАВНАЯ!$R$5,0)</f>
        <v>0</v>
      </c>
      <c r="L97">
        <f>VLOOKUP(A97,Расчеты!$A$2:$AX$100,ГЛАВНАЯ!$R$6,0)</f>
        <v>0</v>
      </c>
      <c r="M97">
        <f>VLOOKUP(A97,Расчеты!$A$2:$AX$100,ГЛАВНАЯ!$R$7,0)</f>
        <v>0</v>
      </c>
      <c r="N97">
        <f>VLOOKUP(A97,Расчеты!$A$2:$AX$100,ГЛАВНАЯ!$R$10,0)</f>
        <v>0</v>
      </c>
      <c r="O97">
        <f>VLOOKUP(A97,Расчеты!$A$2:$AX$100,ГЛАВНАЯ!$R$4,0)</f>
        <v>0</v>
      </c>
    </row>
    <row r="98" spans="1:15" ht="12.75">
      <c r="A98" s="5" t="s">
        <v>140</v>
      </c>
      <c r="B98" s="5" t="s">
        <v>140</v>
      </c>
      <c r="C98" s="20" t="s">
        <v>141</v>
      </c>
      <c r="D98" s="44">
        <f t="shared" si="4"/>
        <v>0</v>
      </c>
      <c r="E98" s="45">
        <f t="shared" si="5"/>
        <v>0</v>
      </c>
      <c r="F98" s="44">
        <f t="shared" si="6"/>
        <v>0</v>
      </c>
      <c r="G98" s="45">
        <f t="shared" si="7"/>
        <v>0</v>
      </c>
      <c r="K98">
        <f>VLOOKUP(A98,Расчеты!$A$2:$AX$100,ГЛАВНАЯ!$R$5,0)</f>
        <v>0</v>
      </c>
      <c r="L98">
        <f>VLOOKUP(A98,Расчеты!$A$2:$AX$100,ГЛАВНАЯ!$R$6,0)</f>
        <v>0</v>
      </c>
      <c r="M98">
        <f>VLOOKUP(A98,Расчеты!$A$2:$AX$100,ГЛАВНАЯ!$R$7,0)</f>
        <v>0</v>
      </c>
      <c r="N98">
        <f>VLOOKUP(A98,Расчеты!$A$2:$AX$100,ГЛАВНАЯ!$R$10,0)</f>
        <v>0</v>
      </c>
      <c r="O98">
        <f>VLOOKUP(A98,Расчеты!$A$2:$AX$100,ГЛАВНАЯ!$R$4,0)</f>
        <v>0</v>
      </c>
    </row>
    <row r="99" spans="1:15" ht="13.5" thickBot="1">
      <c r="A99" s="9" t="s">
        <v>142</v>
      </c>
      <c r="B99" s="9" t="s">
        <v>142</v>
      </c>
      <c r="C99" s="21" t="s">
        <v>143</v>
      </c>
      <c r="D99" s="46">
        <f t="shared" si="4"/>
        <v>0</v>
      </c>
      <c r="E99" s="47">
        <f t="shared" si="5"/>
        <v>0</v>
      </c>
      <c r="F99" s="46">
        <f t="shared" si="6"/>
        <v>0</v>
      </c>
      <c r="G99" s="47">
        <f t="shared" si="7"/>
        <v>0</v>
      </c>
      <c r="K99">
        <f>VLOOKUP(A99,Расчеты!$A$2:$AX$100,ГЛАВНАЯ!$R$5,0)</f>
        <v>0</v>
      </c>
      <c r="L99">
        <f>VLOOKUP(A99,Расчеты!$A$2:$AX$100,ГЛАВНАЯ!$R$6,0)</f>
        <v>0</v>
      </c>
      <c r="M99">
        <f>VLOOKUP(A99,Расчеты!$A$2:$AX$100,ГЛАВНАЯ!$R$7,0)</f>
        <v>0</v>
      </c>
      <c r="N99">
        <f>VLOOKUP(A99,Расчеты!$A$2:$AX$100,ГЛАВНАЯ!$R$10,0)</f>
        <v>0</v>
      </c>
      <c r="O99">
        <f>VLOOKUP(A99,Расчеты!$A$2:$AX$100,ГЛАВНАЯ!$R$4,0)</f>
        <v>0</v>
      </c>
    </row>
    <row r="100" spans="1:15" ht="12.75">
      <c r="A100" s="12" t="s">
        <v>147</v>
      </c>
      <c r="B100" s="6"/>
      <c r="C100" s="19"/>
      <c r="D100" s="27">
        <f t="shared" si="4"/>
        <v>0</v>
      </c>
      <c r="E100" s="28">
        <f t="shared" si="5"/>
        <v>0</v>
      </c>
      <c r="F100" s="27">
        <f t="shared" si="6"/>
        <v>0</v>
      </c>
      <c r="G100" s="28">
        <f t="shared" si="7"/>
        <v>0.2723230490018147</v>
      </c>
      <c r="K100" s="1">
        <f>SUM(K101:K103)</f>
        <v>1682.52</v>
      </c>
      <c r="L100" s="1">
        <f>SUM(L101:L103)</f>
        <v>1682.52</v>
      </c>
      <c r="M100" s="1">
        <f>SUM(M101:M103)</f>
        <v>1682.52</v>
      </c>
      <c r="N100" s="1">
        <f>SUM(N101:N103)</f>
        <v>1682.52</v>
      </c>
      <c r="O100" s="1">
        <f>SUM(O101:O103)</f>
        <v>1322.4</v>
      </c>
    </row>
    <row r="101" spans="1:15" ht="12.75">
      <c r="A101" s="7" t="s">
        <v>155</v>
      </c>
      <c r="B101" s="5"/>
      <c r="C101" s="20" t="s">
        <v>148</v>
      </c>
      <c r="D101" s="44">
        <f t="shared" si="4"/>
        <v>0</v>
      </c>
      <c r="E101" s="45">
        <f t="shared" si="5"/>
        <v>0</v>
      </c>
      <c r="F101" s="44">
        <f t="shared" si="6"/>
        <v>0</v>
      </c>
      <c r="G101" s="45">
        <f t="shared" si="7"/>
        <v>0.26066350710900466</v>
      </c>
      <c r="K101">
        <f>VLOOKUP(A101,Расчеты!$A$2:$AX$100,ГЛАВНАЯ!$R$5,0)</f>
        <v>798</v>
      </c>
      <c r="L101">
        <f>VLOOKUP(A101,Расчеты!$A$2:$AX$100,ГЛАВНАЯ!$R$6,0)</f>
        <v>798</v>
      </c>
      <c r="M101">
        <f>VLOOKUP(A101,Расчеты!$A$2:$AX$100,ГЛАВНАЯ!$R$7,0)</f>
        <v>798</v>
      </c>
      <c r="N101">
        <f>VLOOKUP(A101,Расчеты!$A$2:$AX$100,ГЛАВНАЯ!$R$10,0)</f>
        <v>798</v>
      </c>
      <c r="O101">
        <f>VLOOKUP(A101,Расчеты!$A$2:$AX$100,ГЛАВНАЯ!$R$4,0)</f>
        <v>633</v>
      </c>
    </row>
    <row r="102" spans="1:15" ht="12.75">
      <c r="A102" s="7" t="s">
        <v>150</v>
      </c>
      <c r="B102" s="5"/>
      <c r="C102" s="20" t="s">
        <v>149</v>
      </c>
      <c r="D102" s="44">
        <f t="shared" si="4"/>
        <v>0</v>
      </c>
      <c r="E102" s="45">
        <f t="shared" si="5"/>
        <v>0</v>
      </c>
      <c r="F102" s="44">
        <f t="shared" si="6"/>
        <v>0</v>
      </c>
      <c r="G102" s="45">
        <f t="shared" si="7"/>
        <v>0.5087378640776699</v>
      </c>
      <c r="K102">
        <f>VLOOKUP(A102,Расчеты!$A$2:$AX$100,ГЛАВНАЯ!$R$5,0)</f>
        <v>279.71999999999997</v>
      </c>
      <c r="L102">
        <f>VLOOKUP(A102,Расчеты!$A$2:$AX$100,ГЛАВНАЯ!$R$6,0)</f>
        <v>279.71999999999997</v>
      </c>
      <c r="M102">
        <f>VLOOKUP(A102,Расчеты!$A$2:$AX$100,ГЛАВНАЯ!$R$7,0)</f>
        <v>279.71999999999997</v>
      </c>
      <c r="N102">
        <f>VLOOKUP(A102,Расчеты!$A$2:$AX$100,ГЛАВНАЯ!$R$10,0)</f>
        <v>279.71999999999997</v>
      </c>
      <c r="O102">
        <f>VLOOKUP(A102,Расчеты!$A$2:$AX$100,ГЛАВНАЯ!$R$4,0)</f>
        <v>185.39999999999998</v>
      </c>
    </row>
    <row r="103" spans="1:15" ht="13.5" thickBot="1">
      <c r="A103" s="8" t="s">
        <v>151</v>
      </c>
      <c r="B103" s="9"/>
      <c r="C103" s="21" t="s">
        <v>152</v>
      </c>
      <c r="D103" s="46">
        <f t="shared" si="4"/>
        <v>0</v>
      </c>
      <c r="E103" s="47">
        <f t="shared" si="5"/>
        <v>0</v>
      </c>
      <c r="F103" s="46">
        <f t="shared" si="6"/>
        <v>0</v>
      </c>
      <c r="G103" s="47">
        <f t="shared" si="7"/>
        <v>0.20000000000000018</v>
      </c>
      <c r="K103">
        <f>VLOOKUP(A103,Расчеты!$A$2:$AX$100,ГЛАВНАЯ!$R$5,0)</f>
        <v>604.8000000000001</v>
      </c>
      <c r="L103">
        <f>VLOOKUP(A103,Расчеты!$A$2:$AX$100,ГЛАВНАЯ!$R$6,0)</f>
        <v>604.8000000000001</v>
      </c>
      <c r="M103">
        <f>VLOOKUP(A103,Расчеты!$A$2:$AX$100,ГЛАВНАЯ!$R$7,0)</f>
        <v>604.8000000000001</v>
      </c>
      <c r="N103">
        <f>VLOOKUP(A103,Расчеты!$A$2:$AX$100,ГЛАВНАЯ!$R$10,0)</f>
        <v>604.8000000000001</v>
      </c>
      <c r="O103">
        <f>VLOOKUP(A103,Расчеты!$A$2:$AX$100,ГЛАВНАЯ!$R$4,0)</f>
        <v>504</v>
      </c>
    </row>
    <row r="104" spans="1:15" ht="12.75">
      <c r="A104" s="12" t="s">
        <v>203</v>
      </c>
      <c r="B104" s="6"/>
      <c r="C104" s="19"/>
      <c r="D104" s="27">
        <f t="shared" si="4"/>
        <v>0</v>
      </c>
      <c r="E104" s="28">
        <f t="shared" si="5"/>
        <v>0.07874015748031504</v>
      </c>
      <c r="F104" s="27">
        <f t="shared" si="6"/>
        <v>0.11382113821138207</v>
      </c>
      <c r="G104" s="28">
        <f t="shared" si="7"/>
        <v>0.41237113402061865</v>
      </c>
      <c r="K104" s="1">
        <f>SUM(K105:K106)</f>
        <v>685</v>
      </c>
      <c r="L104" s="1">
        <f>SUM(L105:L106)</f>
        <v>685</v>
      </c>
      <c r="M104" s="1">
        <f>SUM(M105:M106)</f>
        <v>635</v>
      </c>
      <c r="N104" s="1">
        <f>SUM(N105:N106)</f>
        <v>615</v>
      </c>
      <c r="O104" s="1">
        <f>SUM(O105:O106)</f>
        <v>485</v>
      </c>
    </row>
    <row r="105" spans="1:15" ht="12.75">
      <c r="A105" s="7" t="s">
        <v>200</v>
      </c>
      <c r="B105" s="5" t="s">
        <v>154</v>
      </c>
      <c r="C105" s="20" t="s">
        <v>153</v>
      </c>
      <c r="D105" s="44">
        <f t="shared" si="4"/>
        <v>0</v>
      </c>
      <c r="E105" s="45">
        <f t="shared" si="5"/>
        <v>0.0714285714285714</v>
      </c>
      <c r="F105" s="44">
        <f t="shared" si="6"/>
        <v>0.09090909090909083</v>
      </c>
      <c r="G105" s="45">
        <f t="shared" si="7"/>
        <v>0.36363636363636354</v>
      </c>
      <c r="K105">
        <f>VLOOKUP(A105,Расчеты!$A$2:$AX$100,ГЛАВНАЯ!$R$5,0)</f>
        <v>600</v>
      </c>
      <c r="L105">
        <f>VLOOKUP(A105,Расчеты!$A$2:$AX$100,ГЛАВНАЯ!$R$6,0)</f>
        <v>600</v>
      </c>
      <c r="M105">
        <f>VLOOKUP(A105,Расчеты!$A$2:$AX$100,ГЛАВНАЯ!$R$7,0)</f>
        <v>560</v>
      </c>
      <c r="N105">
        <f>VLOOKUP(A105,Расчеты!$A$2:$AX$100,ГЛАВНАЯ!$R$10,0)</f>
        <v>550</v>
      </c>
      <c r="O105">
        <f>VLOOKUP(A105,Расчеты!$A$2:$AX$100,ГЛАВНАЯ!$R$4,0)</f>
        <v>440</v>
      </c>
    </row>
    <row r="106" spans="1:15" ht="13.5" thickBot="1">
      <c r="A106" s="8" t="s">
        <v>201</v>
      </c>
      <c r="B106" s="9"/>
      <c r="C106" s="21" t="s">
        <v>156</v>
      </c>
      <c r="D106" s="46">
        <f t="shared" si="4"/>
        <v>0</v>
      </c>
      <c r="E106" s="47">
        <f t="shared" si="5"/>
        <v>0.1333333333333333</v>
      </c>
      <c r="F106" s="46">
        <f t="shared" si="6"/>
        <v>0.3076923076923077</v>
      </c>
      <c r="G106" s="47">
        <f t="shared" si="7"/>
        <v>0.8888888888888888</v>
      </c>
      <c r="K106">
        <f>VLOOKUP(A106,Расчеты!$A$2:$AX$100,ГЛАВНАЯ!$R$5,0)</f>
        <v>85</v>
      </c>
      <c r="L106">
        <f>VLOOKUP(A106,Расчеты!$A$2:$AX$100,ГЛАВНАЯ!$R$6,0)</f>
        <v>85</v>
      </c>
      <c r="M106">
        <f>VLOOKUP(A106,Расчеты!$A$2:$AX$100,ГЛАВНАЯ!$R$7,0)</f>
        <v>75</v>
      </c>
      <c r="N106">
        <f>VLOOKUP(A106,Расчеты!$A$2:$AX$100,ГЛАВНАЯ!$R$10,0)</f>
        <v>65</v>
      </c>
      <c r="O106">
        <f>VLOOKUP(A106,Расчеты!$A$2:$AX$100,ГЛАВНАЯ!$R$4,0)</f>
        <v>45</v>
      </c>
    </row>
  </sheetData>
  <mergeCells count="5">
    <mergeCell ref="D1:D2"/>
    <mergeCell ref="E1:E2"/>
    <mergeCell ref="H1:J1"/>
    <mergeCell ref="F1:F2"/>
    <mergeCell ref="G1:G2"/>
  </mergeCells>
  <hyperlinks>
    <hyperlink ref="H1" location="ГЛАВНАЯ!A1" display="Вернуться на главну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38" sqref="D38"/>
    </sheetView>
  </sheetViews>
  <sheetFormatPr defaultColWidth="9.140625" defaultRowHeight="12.75"/>
  <cols>
    <col min="1" max="1" width="30.140625" style="0" bestFit="1" customWidth="1"/>
    <col min="2" max="2" width="24.8515625" style="0" bestFit="1" customWidth="1"/>
    <col min="3" max="3" width="14.7109375" style="0" bestFit="1" customWidth="1"/>
    <col min="4" max="7" width="10.7109375" style="0" customWidth="1"/>
  </cols>
  <sheetData>
    <row r="1" spans="1:10" ht="18" customHeight="1">
      <c r="A1" s="13" t="str">
        <f>CONCATENATE("Индекс цен на первое",VLOOKUP(MONTH(ГЛАВНАЯ!N2),ГЛАВНАЯ!$O$2:$P$15,2,0),YEAR(ГЛАВНАЯ!N2)," года")</f>
        <v>Индекс цен на первое июня 2012 года</v>
      </c>
      <c r="D1" s="84">
        <f>AVERAGE(D6:D8,D10:D13,D15:D18,D20:D23,D25:D31,D33:D37,D39:D44,D46:D49,D51:D58,D60:D62,D64:D67,D69:D76,D78:D87,D89:D99,D101:D103,D105:D106)</f>
        <v>0.02977537203855056</v>
      </c>
      <c r="E1" s="84">
        <f>AVERAGE(E6:E8,E10:E13,E15:E18,E20:E23,E25:E31,E33:E37,E39:E44,E46:E49,E51:E58,E60:E62,E64:E67,E69:E76,E78:E87,E89:E99,E101:E103,E105:E106)</f>
        <v>0.13424462873416607</v>
      </c>
      <c r="F1" s="84">
        <f>AVERAGE(F6:F8,F10:F13,F15:F18,F20:F23,F25:F31,F33:F37,F39:F44,F46:F49,F51:F58,F60:F62,F64:F67,F69:F76,F78:F87,F89:F99,F101:F103,F105:F106)</f>
        <v>0.06310266788415361</v>
      </c>
      <c r="G1" s="84">
        <f>AVERAGE(G6:G8,G10:G13,G15:G18,G20:G23,G25:G31,G33:G37,G39:G44,G46:G49,G51:G58,G60:G62,G64:G67,G69:G76,G78:G87,G89:G99,G101:G103,G105:G106)</f>
        <v>0.24257222530614622</v>
      </c>
      <c r="H1" s="82" t="s">
        <v>224</v>
      </c>
      <c r="I1" s="82"/>
      <c r="J1" s="82"/>
    </row>
    <row r="2" spans="1:7" ht="12.75" customHeight="1">
      <c r="A2" s="14"/>
      <c r="B2" s="17" t="s">
        <v>205</v>
      </c>
      <c r="C2" s="15"/>
      <c r="D2" s="85"/>
      <c r="E2" s="85"/>
      <c r="F2" s="85"/>
      <c r="G2" s="85"/>
    </row>
    <row r="3" ht="13.5" thickBot="1"/>
    <row r="4" spans="1:7" ht="13.5" thickBot="1">
      <c r="A4" s="10" t="s">
        <v>39</v>
      </c>
      <c r="B4" s="11" t="s">
        <v>40</v>
      </c>
      <c r="C4" s="18" t="s">
        <v>41</v>
      </c>
      <c r="D4" s="23" t="s">
        <v>219</v>
      </c>
      <c r="E4" s="22" t="s">
        <v>274</v>
      </c>
      <c r="F4" s="22" t="s">
        <v>275</v>
      </c>
      <c r="G4" s="22" t="s">
        <v>276</v>
      </c>
    </row>
    <row r="5" spans="1:7" ht="12.75">
      <c r="A5" s="12" t="s">
        <v>0</v>
      </c>
      <c r="B5" s="6"/>
      <c r="C5" s="19"/>
      <c r="D5" s="27">
        <f>AVERAGE(D6:D8)</f>
        <v>0.037777777777777764</v>
      </c>
      <c r="E5" s="28">
        <f>AVERAGE(E6:E8)</f>
        <v>-0.058145483613109526</v>
      </c>
      <c r="F5" s="28">
        <f>AVERAGE(F6:F8)</f>
        <v>-0.05546116920465719</v>
      </c>
      <c r="G5" s="28">
        <f>AVERAGE(G6:G8)</f>
        <v>0.0596597197807206</v>
      </c>
    </row>
    <row r="6" spans="1:7" ht="12.75">
      <c r="A6" s="7" t="s">
        <v>159</v>
      </c>
      <c r="B6" s="5" t="s">
        <v>1</v>
      </c>
      <c r="C6" s="20" t="s">
        <v>42</v>
      </c>
      <c r="D6" s="26">
        <f>VLOOKUP(A6,Цены!$A$2:$AW$100,ГЛАВНАЯ!$R$5,0)/VLOOKUP(A6,Цены!$A$2:$AW$100,ГЛАВНАЯ!$R$6,0)-1</f>
        <v>0</v>
      </c>
      <c r="E6" s="26">
        <f>VLOOKUP(A6,Цены!$A$2:$AW$100,ГЛАВНАЯ!$R$5,0)/VLOOKUP(A6,Цены!$A$2:$AW$100,ГЛАВНАЯ!$R$7,0)-1</f>
        <v>-0.28776978417266186</v>
      </c>
      <c r="F6" s="26">
        <f>VLOOKUP(A6,Цены!$A$2:$AW$100,ГЛАВНАЯ!$R$5,0)/VLOOKUP(A6,Цены!$A$2:$AW$100,ГЛАВНАЯ!$R$10,0)-1</f>
        <v>-0.28776978417266186</v>
      </c>
      <c r="G6" s="29">
        <f>VLOOKUP(A6,Цены!$A$2:$AW$100,ГЛАВНАЯ!$R$5,0)/VLOOKUP(A6,Цены!$A$2:$AW$100,ГЛАВНАЯ!$R$4,0)-1</f>
        <v>-0.11607142857142849</v>
      </c>
    </row>
    <row r="7" spans="1:7" s="1" customFormat="1" ht="12.75">
      <c r="A7" s="7" t="s">
        <v>160</v>
      </c>
      <c r="B7" s="5" t="s">
        <v>2</v>
      </c>
      <c r="C7" s="20" t="s">
        <v>270</v>
      </c>
      <c r="D7" s="26">
        <f>VLOOKUP(A7,Цены!$A$2:$AW$100,ГЛАВНАЯ!$R$5,0)/VLOOKUP(A7,Цены!$A$2:$AW$100,ГЛАВНАЯ!$R$6,0)-1</f>
        <v>0.11333333333333329</v>
      </c>
      <c r="E7" s="26">
        <f>VLOOKUP(A7,Цены!$A$2:$AW$100,ГЛАВНАЯ!$R$5,0)/VLOOKUP(A7,Цены!$A$2:$AW$100,ГЛАВНАЯ!$R$7,0)-1</f>
        <v>0.11333333333333329</v>
      </c>
      <c r="F7" s="26">
        <f>VLOOKUP(A7,Цены!$A$2:$AW$100,ГЛАВНАЯ!$R$5,0)/VLOOKUP(A7,Цены!$A$2:$AW$100,ГЛАВНАЯ!$R$10,0)-1</f>
        <v>-0.04022988505747127</v>
      </c>
      <c r="G7" s="29">
        <f>VLOOKUP(A7,Цены!$A$2:$AW$100,ГЛАВНАЯ!$R$5,0)/VLOOKUP(A7,Цены!$A$2:$AW$100,ГЛАВНАЯ!$R$4,0)-1</f>
        <v>0.2101449275362317</v>
      </c>
    </row>
    <row r="8" spans="1:7" ht="13.5" thickBot="1">
      <c r="A8" s="7" t="s">
        <v>161</v>
      </c>
      <c r="B8" s="5" t="s">
        <v>43</v>
      </c>
      <c r="C8" s="20" t="s">
        <v>44</v>
      </c>
      <c r="D8" s="30">
        <f>VLOOKUP(A8,Цены!$A$2:$AW$100,ГЛАВНАЯ!$R$5,0)/VLOOKUP(A8,Цены!$A$2:$AW$100,ГЛАВНАЯ!$R$6,0)-1</f>
        <v>0</v>
      </c>
      <c r="E8" s="30">
        <f>VLOOKUP(A8,Цены!$A$2:$AW$100,ГЛАВНАЯ!$R$5,0)/VLOOKUP(A8,Цены!$A$2:$AW$100,ГЛАВНАЯ!$R$7,0)-1</f>
        <v>0</v>
      </c>
      <c r="F8" s="30">
        <f>VLOOKUP(A8,Цены!$A$2:$AW$100,ГЛАВНАЯ!$R$5,0)/VLOOKUP(A8,Цены!$A$2:$AW$100,ГЛАВНАЯ!$R$10,0)-1</f>
        <v>0.16161616161616155</v>
      </c>
      <c r="G8" s="31">
        <f>VLOOKUP(A8,Цены!$A$2:$AW$100,ГЛАВНАЯ!$R$5,0)/VLOOKUP(A8,Цены!$A$2:$AW$100,ГЛАВНАЯ!$R$4,0)-1</f>
        <v>0.08490566037735858</v>
      </c>
    </row>
    <row r="9" spans="1:7" ht="12.75">
      <c r="A9" s="12" t="s">
        <v>3</v>
      </c>
      <c r="B9" s="6"/>
      <c r="C9" s="19"/>
      <c r="D9" s="27">
        <f>AVERAGE(D10:D13)</f>
        <v>-0.024158373388985743</v>
      </c>
      <c r="E9" s="28">
        <f>AVERAGE(E10:E13)</f>
        <v>-0.02922946081106928</v>
      </c>
      <c r="F9" s="28">
        <f>AVERAGE(F10:F13)</f>
        <v>0.08993388775769245</v>
      </c>
      <c r="G9" s="28">
        <f>AVERAGE(G10:G13)</f>
        <v>0.30647958566180505</v>
      </c>
    </row>
    <row r="10" spans="1:7" ht="12.75">
      <c r="A10" s="7" t="s">
        <v>163</v>
      </c>
      <c r="B10" s="5" t="s">
        <v>47</v>
      </c>
      <c r="C10" s="20" t="s">
        <v>48</v>
      </c>
      <c r="D10" s="26">
        <f>VLOOKUP(A10,Цены!$A$2:$AW$100,ГЛАВНАЯ!$R$5,0)/VLOOKUP(A10,Цены!$A$2:$AW$100,ГЛАВНАЯ!$R$6,0)-1</f>
        <v>-0.002142857142857224</v>
      </c>
      <c r="E10" s="26">
        <f>VLOOKUP(A10,Цены!$A$2:$AW$100,ГЛАВНАЯ!$R$5,0)/VLOOKUP(A10,Цены!$A$2:$AW$100,ГЛАВНАЯ!$R$7,0)-1</f>
        <v>-0.023076923076923106</v>
      </c>
      <c r="F10" s="26">
        <f>VLOOKUP(A10,Цены!$A$2:$AW$100,ГЛАВНАЯ!$R$5,0)/VLOOKUP(A10,Цены!$A$2:$AW$100,ГЛАВНАЯ!$R$10,0)-1</f>
        <v>-0.03721571330117168</v>
      </c>
      <c r="G10" s="29">
        <f>VLOOKUP(A10,Цены!$A$2:$AW$100,ГЛАВНАЯ!$R$5,0)/VLOOKUP(A10,Цены!$A$2:$AW$100,ГЛАВНАЯ!$R$4,0)-1</f>
        <v>0.07544264819091606</v>
      </c>
    </row>
    <row r="11" spans="1:7" ht="12.75">
      <c r="A11" s="7" t="s">
        <v>164</v>
      </c>
      <c r="B11" s="5" t="s">
        <v>55</v>
      </c>
      <c r="C11" s="20" t="s">
        <v>49</v>
      </c>
      <c r="D11" s="26">
        <f>VLOOKUP(A11,Цены!$A$2:$AW$100,ГЛАВНАЯ!$R$5,0)/VLOOKUP(A11,Цены!$A$2:$AW$100,ГЛАВНАЯ!$R$6,0)-1</f>
        <v>-0.03566710700132103</v>
      </c>
      <c r="E11" s="26">
        <f>VLOOKUP(A11,Цены!$A$2:$AW$100,ГЛАВНАЯ!$R$5,0)/VLOOKUP(A11,Цены!$A$2:$AW$100,ГЛАВНАЯ!$R$7,0)-1</f>
        <v>-0.04450261780104714</v>
      </c>
      <c r="F11" s="26">
        <f>VLOOKUP(A11,Цены!$A$2:$AW$100,ГЛАВНАЯ!$R$5,0)/VLOOKUP(A11,Цены!$A$2:$AW$100,ГЛАВНАЯ!$R$10,0)-1</f>
        <v>0.15323854660347558</v>
      </c>
      <c r="G11" s="29">
        <f>VLOOKUP(A11,Цены!$A$2:$AW$100,ГЛАВНАЯ!$R$5,0)/VLOOKUP(A11,Цены!$A$2:$AW$100,ГЛАВНАЯ!$R$4,0)-1</f>
        <v>0.3568773234200744</v>
      </c>
    </row>
    <row r="12" spans="1:7" ht="12.75">
      <c r="A12" s="7" t="s">
        <v>165</v>
      </c>
      <c r="B12" s="5" t="s">
        <v>56</v>
      </c>
      <c r="C12" s="20" t="s">
        <v>50</v>
      </c>
      <c r="D12" s="26">
        <f>VLOOKUP(A12,Цены!$A$2:$AW$100,ГЛАВНАЯ!$R$5,0)/VLOOKUP(A12,Цены!$A$2:$AW$100,ГЛАВНАЯ!$R$6,0)-1</f>
        <v>0</v>
      </c>
      <c r="E12" s="26">
        <f>VLOOKUP(A12,Цены!$A$2:$AW$100,ГЛАВНАЯ!$R$5,0)/VLOOKUP(A12,Цены!$A$2:$AW$100,ГЛАВНАЯ!$R$7,0)-1</f>
        <v>0.03984575835475579</v>
      </c>
      <c r="F12" s="26">
        <f>VLOOKUP(A12,Цены!$A$2:$AW$100,ГЛАВНАЯ!$R$5,0)/VLOOKUP(A12,Цены!$A$2:$AW$100,ГЛАВНАЯ!$R$10,0)-1</f>
        <v>0.2740157480314962</v>
      </c>
      <c r="G12" s="29">
        <f>VLOOKUP(A12,Цены!$A$2:$AW$100,ГЛАВНАЯ!$R$5,0)/VLOOKUP(A12,Цены!$A$2:$AW$100,ГЛАВНАЯ!$R$4,0)-1</f>
        <v>0.546845124282983</v>
      </c>
    </row>
    <row r="13" spans="1:7" ht="13.5" thickBot="1">
      <c r="A13" s="8" t="s">
        <v>166</v>
      </c>
      <c r="B13" s="9" t="s">
        <v>51</v>
      </c>
      <c r="C13" s="21" t="s">
        <v>52</v>
      </c>
      <c r="D13" s="26">
        <f>VLOOKUP(A13,Цены!$A$2:$AW$100,ГЛАВНАЯ!$R$5,0)/VLOOKUP(A13,Цены!$A$2:$AW$100,ГЛАВНАЯ!$R$6,0)-1</f>
        <v>-0.05882352941176472</v>
      </c>
      <c r="E13" s="26">
        <f>VLOOKUP(A13,Цены!$A$2:$AW$100,ГЛАВНАЯ!$R$5,0)/VLOOKUP(A13,Цены!$A$2:$AW$100,ГЛАВНАЯ!$R$7,0)-1</f>
        <v>-0.08918406072106266</v>
      </c>
      <c r="F13" s="26">
        <f>VLOOKUP(A13,Цены!$A$2:$AW$100,ГЛАВНАЯ!$R$5,0)/VLOOKUP(A13,Цены!$A$2:$AW$100,ГЛАВНАЯ!$R$10,0)-1</f>
        <v>-0.030303030303030276</v>
      </c>
      <c r="G13" s="29">
        <f>VLOOKUP(A13,Цены!$A$2:$AW$100,ГЛАВНАЯ!$R$5,0)/VLOOKUP(A13,Цены!$A$2:$AW$100,ГЛАВНАЯ!$R$4,0)-1</f>
        <v>0.24675324675324672</v>
      </c>
    </row>
    <row r="14" spans="1:7" ht="12.75">
      <c r="A14" s="12" t="s">
        <v>4</v>
      </c>
      <c r="B14" s="6"/>
      <c r="C14" s="19"/>
      <c r="D14" s="27">
        <f>AVERAGE(D15:D18)</f>
        <v>0.037926442923123194</v>
      </c>
      <c r="E14" s="28">
        <f>AVERAGE(E15:E18)</f>
        <v>0.06123420299672419</v>
      </c>
      <c r="F14" s="28">
        <f>AVERAGE(F15:F18)</f>
        <v>0.0537180704990709</v>
      </c>
      <c r="G14" s="28">
        <f>AVERAGE(G15:G18)</f>
        <v>0.17924735271594555</v>
      </c>
    </row>
    <row r="15" spans="1:7" ht="12.75">
      <c r="A15" s="7" t="s">
        <v>167</v>
      </c>
      <c r="B15" s="5" t="s">
        <v>54</v>
      </c>
      <c r="C15" s="20" t="s">
        <v>53</v>
      </c>
      <c r="D15" s="26">
        <f>VLOOKUP(A15,Цены!$A$2:$AW$100,ГЛАВНАЯ!$R$5,0)/VLOOKUP(A15,Цены!$A$2:$AW$100,ГЛАВНАЯ!$R$6,0)-1</f>
        <v>0.0027586206896552667</v>
      </c>
      <c r="E15" s="26">
        <f>VLOOKUP(A15,Цены!$A$2:$AW$100,ГЛАВНАЯ!$R$5,0)/VLOOKUP(A15,Цены!$A$2:$AW$100,ГЛАВНАЯ!$R$7,0)-1</f>
        <v>-0.008185538881309573</v>
      </c>
      <c r="F15" s="26">
        <f>VLOOKUP(A15,Цены!$A$2:$AW$100,ГЛАВНАЯ!$R$5,0)/VLOOKUP(A15,Цены!$A$2:$AW$100,ГЛАВНАЯ!$R$10,0)-1</f>
        <v>-0.030020013342228147</v>
      </c>
      <c r="G15" s="29">
        <f>VLOOKUP(A15,Цены!$A$2:$AW$100,ГЛАВНАЯ!$R$5,0)/VLOOKUP(A15,Цены!$A$2:$AW$100,ГЛАВНАЯ!$R$4,0)-1</f>
        <v>0.23429541595925296</v>
      </c>
    </row>
    <row r="16" spans="1:7" ht="12.75">
      <c r="A16" s="7" t="s">
        <v>168</v>
      </c>
      <c r="B16" s="5" t="s">
        <v>265</v>
      </c>
      <c r="C16" s="20" t="s">
        <v>50</v>
      </c>
      <c r="D16" s="26">
        <f>VLOOKUP(A16,Цены!$A$2:$AW$100,ГЛАВНАЯ!$R$5,0)/VLOOKUP(A16,Цены!$A$2:$AW$100,ГЛАВНАЯ!$R$6,0)-1</f>
        <v>0.014925373134328401</v>
      </c>
      <c r="E16" s="26">
        <f>VLOOKUP(A16,Цены!$A$2:$AW$100,ГЛАВНАЯ!$R$5,0)/VLOOKUP(A16,Цены!$A$2:$AW$100,ГЛАВНАЯ!$R$7,0)-1</f>
        <v>0.044546850998463894</v>
      </c>
      <c r="F16" s="26">
        <f>VLOOKUP(A16,Цены!$A$2:$AW$100,ГЛАВНАЯ!$R$5,0)/VLOOKUP(A16,Цены!$A$2:$AW$100,ГЛАВНАЯ!$R$10,0)-1</f>
        <v>-0.05555555555555558</v>
      </c>
      <c r="G16" s="29">
        <f>VLOOKUP(A16,Цены!$A$2:$AW$100,ГЛАВНАЯ!$R$5,0)/VLOOKUP(A16,Цены!$A$2:$AW$100,ГЛАВНАЯ!$R$4,0)-1</f>
        <v>0.3465346534653466</v>
      </c>
    </row>
    <row r="17" spans="1:7" ht="12.75">
      <c r="A17" s="7" t="s">
        <v>169</v>
      </c>
      <c r="B17" s="5" t="s">
        <v>113</v>
      </c>
      <c r="C17" s="20" t="s">
        <v>53</v>
      </c>
      <c r="D17" s="26">
        <f>VLOOKUP(A17,Цены!$A$2:$AW$100,ГЛАВНАЯ!$R$5,0)/VLOOKUP(A17,Цены!$A$2:$AW$100,ГЛАВНАЯ!$R$6,0)-1</f>
        <v>0.04003681546249416</v>
      </c>
      <c r="E17" s="26">
        <f>VLOOKUP(A17,Цены!$A$2:$AW$100,ГЛАВНАЯ!$R$5,0)/VLOOKUP(A17,Цены!$A$2:$AW$100,ГЛАВНАЯ!$R$7,0)-1</f>
        <v>0.10838646395291818</v>
      </c>
      <c r="F17" s="26">
        <f>VLOOKUP(A17,Цены!$A$2:$AW$100,ГЛАВНАЯ!$R$5,0)/VLOOKUP(A17,Цены!$A$2:$AW$100,ГЛАВНАЯ!$R$10,0)-1</f>
        <v>0.15364982133741711</v>
      </c>
      <c r="G17" s="29">
        <f>VLOOKUP(A17,Цены!$A$2:$AW$100,ГЛАВНАЯ!$R$5,0)/VLOOKUP(A17,Цены!$A$2:$AW$100,ГЛАВНАЯ!$R$4,0)-1</f>
        <v>-0.13043478260869557</v>
      </c>
    </row>
    <row r="18" spans="1:7" ht="13.5" thickBot="1">
      <c r="A18" s="8" t="s">
        <v>5</v>
      </c>
      <c r="B18" s="9" t="s">
        <v>114</v>
      </c>
      <c r="C18" s="21" t="s">
        <v>115</v>
      </c>
      <c r="D18" s="26">
        <f>VLOOKUP(A18,Цены!$A$2:$AW$100,ГЛАВНАЯ!$R$5,0)/VLOOKUP(A18,Цены!$A$2:$AW$100,ГЛАВНАЯ!$R$6,0)-1</f>
        <v>0.09398496240601495</v>
      </c>
      <c r="E18" s="26">
        <f>VLOOKUP(A18,Цены!$A$2:$AW$100,ГЛАВНАЯ!$R$5,0)/VLOOKUP(A18,Цены!$A$2:$AW$100,ГЛАВНАЯ!$R$7,0)-1</f>
        <v>0.10018903591682427</v>
      </c>
      <c r="F18" s="26">
        <f>VLOOKUP(A18,Цены!$A$2:$AW$100,ГЛАВНАЯ!$R$5,0)/VLOOKUP(A18,Цены!$A$2:$AW$100,ГЛАВНАЯ!$R$10,0)-1</f>
        <v>0.14679802955665022</v>
      </c>
      <c r="G18" s="29">
        <f>VLOOKUP(A18,Цены!$A$2:$AW$100,ГЛАВНАЯ!$R$5,0)/VLOOKUP(A18,Цены!$A$2:$AW$100,ГЛАВНАЯ!$R$4,0)-1</f>
        <v>0.2665941240478782</v>
      </c>
    </row>
    <row r="19" spans="1:7" ht="12.75">
      <c r="A19" s="12" t="s">
        <v>6</v>
      </c>
      <c r="B19" s="6"/>
      <c r="C19" s="19"/>
      <c r="D19" s="27">
        <f>AVERAGE(D20:D23)</f>
        <v>0.006076388888888895</v>
      </c>
      <c r="E19" s="28">
        <f>AVERAGE(E20:E23)</f>
        <v>0.03786713286713289</v>
      </c>
      <c r="F19" s="28">
        <f>AVERAGE(F20:F23)</f>
        <v>0.04339285714285718</v>
      </c>
      <c r="G19" s="28">
        <f>AVERAGE(G20:G23)</f>
        <v>0.2959686147186147</v>
      </c>
    </row>
    <row r="20" spans="1:7" ht="12.75">
      <c r="A20" s="7" t="s">
        <v>7</v>
      </c>
      <c r="B20" s="5"/>
      <c r="C20" s="20" t="s">
        <v>157</v>
      </c>
      <c r="D20" s="26">
        <f>VLOOKUP(A20,Цены!$A$2:$AW$100,ГЛАВНАЯ!$R$5,0)/VLOOKUP(A20,Цены!$A$2:$AW$100,ГЛАВНАЯ!$R$6,0)-1</f>
        <v>0.02430555555555558</v>
      </c>
      <c r="E20" s="26">
        <f>VLOOKUP(A20,Цены!$A$2:$AW$100,ГЛАВНАЯ!$R$5,0)/VLOOKUP(A20,Цены!$A$2:$AW$100,ГЛАВНАЯ!$R$7,0)-1</f>
        <v>0.03146853146853146</v>
      </c>
      <c r="F20" s="26">
        <f>VLOOKUP(A20,Цены!$A$2:$AW$100,ГЛАВНАЯ!$R$5,0)/VLOOKUP(A20,Цены!$A$2:$AW$100,ГЛАВНАЯ!$R$10,0)-1</f>
        <v>0.0535714285714286</v>
      </c>
      <c r="G20" s="29">
        <f>VLOOKUP(A20,Цены!$A$2:$AW$100,ГЛАВНАЯ!$R$5,0)/VLOOKUP(A20,Цены!$A$2:$AW$100,ГЛАВНАЯ!$R$4,0)-1</f>
        <v>0.277056277056277</v>
      </c>
    </row>
    <row r="21" spans="1:7" ht="12.75">
      <c r="A21" s="7" t="s">
        <v>170</v>
      </c>
      <c r="B21" s="5"/>
      <c r="C21" s="20" t="s">
        <v>57</v>
      </c>
      <c r="D21" s="26">
        <f>VLOOKUP(A21,Цены!$A$2:$AW$100,ГЛАВНАЯ!$R$5,0)/VLOOKUP(A21,Цены!$A$2:$AW$100,ГЛАВНАЯ!$R$6,0)-1</f>
        <v>0</v>
      </c>
      <c r="E21" s="26">
        <f>VLOOKUP(A21,Цены!$A$2:$AW$100,ГЛАВНАЯ!$R$5,0)/VLOOKUP(A21,Цены!$A$2:$AW$100,ГЛАВНАЯ!$R$7,0)-1</f>
        <v>0</v>
      </c>
      <c r="F21" s="26">
        <f>VLOOKUP(A21,Цены!$A$2:$AW$100,ГЛАВНАЯ!$R$5,0)/VLOOKUP(A21,Цены!$A$2:$AW$100,ГЛАВНАЯ!$R$10,0)-1</f>
        <v>0</v>
      </c>
      <c r="G21" s="29">
        <f>VLOOKUP(A21,Цены!$A$2:$AW$100,ГЛАВНАЯ!$R$5,0)/VLOOKUP(A21,Цены!$A$2:$AW$100,ГЛАВНАЯ!$R$4,0)-1</f>
        <v>0.32499999999999996</v>
      </c>
    </row>
    <row r="22" spans="1:7" ht="12.75">
      <c r="A22" s="7" t="s">
        <v>8</v>
      </c>
      <c r="B22" s="5"/>
      <c r="C22" s="20" t="s">
        <v>171</v>
      </c>
      <c r="D22" s="26">
        <f>VLOOKUP(A22,Цены!$A$2:$AW$100,ГЛАВНАЯ!$R$5,0)/VLOOKUP(A22,Цены!$A$2:$AW$100,ГЛАВНАЯ!$R$6,0)-1</f>
        <v>0</v>
      </c>
      <c r="E22" s="26">
        <f>VLOOKUP(A22,Цены!$A$2:$AW$100,ГЛАВНАЯ!$R$5,0)/VLOOKUP(A22,Цены!$A$2:$AW$100,ГЛАВНАЯ!$R$7,0)-1</f>
        <v>0</v>
      </c>
      <c r="F22" s="26">
        <f>VLOOKUP(A22,Цены!$A$2:$AW$100,ГЛАВНАЯ!$R$5,0)/VLOOKUP(A22,Цены!$A$2:$AW$100,ГЛАВНАЯ!$R$10,0)-1</f>
        <v>0</v>
      </c>
      <c r="G22" s="29">
        <f>VLOOKUP(A22,Цены!$A$2:$AW$100,ГЛАВНАЯ!$R$5,0)/VLOOKUP(A22,Цены!$A$2:$AW$100,ГЛАВНАЯ!$R$4,0)-1</f>
        <v>0.18181818181818188</v>
      </c>
    </row>
    <row r="23" spans="1:7" ht="13.5" thickBot="1">
      <c r="A23" s="8" t="s">
        <v>9</v>
      </c>
      <c r="B23" s="9"/>
      <c r="C23" s="21" t="s">
        <v>171</v>
      </c>
      <c r="D23" s="26">
        <f>VLOOKUP(A23,Цены!$A$2:$AW$100,ГЛАВНАЯ!$R$5,0)/VLOOKUP(A23,Цены!$A$2:$AW$100,ГЛАВНАЯ!$R$6,0)-1</f>
        <v>0</v>
      </c>
      <c r="E23" s="26">
        <f>VLOOKUP(A23,Цены!$A$2:$AW$100,ГЛАВНАЯ!$R$5,0)/VLOOKUP(A23,Цены!$A$2:$AW$100,ГЛАВНАЯ!$R$7,0)-1</f>
        <v>0.1200000000000001</v>
      </c>
      <c r="F23" s="26">
        <f>VLOOKUP(A23,Цены!$A$2:$AW$100,ГЛАВНАЯ!$R$5,0)/VLOOKUP(A23,Цены!$A$2:$AW$100,ГЛАВНАЯ!$R$10,0)-1</f>
        <v>0.1200000000000001</v>
      </c>
      <c r="G23" s="29">
        <f>VLOOKUP(A23,Цены!$A$2:$AW$100,ГЛАВНАЯ!$R$5,0)/VLOOKUP(A23,Цены!$A$2:$AW$100,ГЛАВНАЯ!$R$4,0)-1</f>
        <v>0.3999999999999999</v>
      </c>
    </row>
    <row r="24" spans="1:7" ht="12.75">
      <c r="A24" s="12" t="s">
        <v>10</v>
      </c>
      <c r="B24" s="6"/>
      <c r="C24" s="19"/>
      <c r="D24" s="27">
        <f>AVERAGE(D25:D31)</f>
        <v>-0.018731906540626207</v>
      </c>
      <c r="E24" s="28">
        <f>AVERAGE(E25:E31)</f>
        <v>-0.03844423212987068</v>
      </c>
      <c r="F24" s="28">
        <f>AVERAGE(F25:F31)</f>
        <v>0.030236150489256413</v>
      </c>
      <c r="G24" s="28">
        <f>AVERAGE(G25:G31)</f>
        <v>0.3297304118648587</v>
      </c>
    </row>
    <row r="25" spans="1:7" ht="12.75">
      <c r="A25" s="7" t="s">
        <v>172</v>
      </c>
      <c r="B25" s="5" t="s">
        <v>58</v>
      </c>
      <c r="C25" s="20" t="s">
        <v>59</v>
      </c>
      <c r="D25" s="26">
        <f>VLOOKUP(A25,Цены!$A$2:$AW$100,ГЛАВНАЯ!$R$5,0)/VLOOKUP(A25,Цены!$A$2:$AW$100,ГЛАВНАЯ!$R$6,0)-1</f>
        <v>0</v>
      </c>
      <c r="E25" s="26">
        <f>VLOOKUP(A25,Цены!$A$2:$AW$100,ГЛАВНАЯ!$R$5,0)/VLOOKUP(A25,Цены!$A$2:$AW$100,ГЛАВНАЯ!$R$7,0)-1</f>
        <v>-0.045751633986928164</v>
      </c>
      <c r="F25" s="26">
        <f>VLOOKUP(A25,Цены!$A$2:$AW$100,ГЛАВНАЯ!$R$5,0)/VLOOKUP(A25,Цены!$A$2:$AW$100,ГЛАВНАЯ!$R$10,0)-1</f>
        <v>0.02336448598130847</v>
      </c>
      <c r="G25" s="29">
        <f>VLOOKUP(A25,Цены!$A$2:$AW$100,ГЛАВНАЯ!$R$5,0)/VLOOKUP(A25,Цены!$A$2:$AW$100,ГЛАВНАЯ!$R$4,0)-1</f>
        <v>0.2622478386167144</v>
      </c>
    </row>
    <row r="26" spans="1:7" ht="12.75">
      <c r="A26" s="7" t="s">
        <v>173</v>
      </c>
      <c r="B26" s="5" t="s">
        <v>58</v>
      </c>
      <c r="C26" s="20" t="s">
        <v>60</v>
      </c>
      <c r="D26" s="26">
        <f>VLOOKUP(A26,Цены!$A$2:$AW$100,ГЛАВНАЯ!$R$5,0)/VLOOKUP(A26,Цены!$A$2:$AW$100,ГЛАВНАЯ!$R$6,0)-1</f>
        <v>0</v>
      </c>
      <c r="E26" s="26">
        <f>VLOOKUP(A26,Цены!$A$2:$AW$100,ГЛАВНАЯ!$R$5,0)/VLOOKUP(A26,Цены!$A$2:$AW$100,ГЛАВНАЯ!$R$7,0)-1</f>
        <v>-0.03153153153153154</v>
      </c>
      <c r="F26" s="26">
        <f>VLOOKUP(A26,Цены!$A$2:$AW$100,ГЛАВНАЯ!$R$5,0)/VLOOKUP(A26,Цены!$A$2:$AW$100,ГЛАВНАЯ!$R$10,0)-1</f>
        <v>0.009389671361502261</v>
      </c>
      <c r="G26" s="29">
        <f>VLOOKUP(A26,Цены!$A$2:$AW$100,ГЛАВНАЯ!$R$5,0)/VLOOKUP(A26,Цены!$A$2:$AW$100,ГЛАВНАЯ!$R$4,0)-1</f>
        <v>0.1977715877437327</v>
      </c>
    </row>
    <row r="27" spans="1:7" ht="12.75">
      <c r="A27" s="7" t="s">
        <v>174</v>
      </c>
      <c r="B27" s="5" t="s">
        <v>61</v>
      </c>
      <c r="C27" s="20" t="s">
        <v>62</v>
      </c>
      <c r="D27" s="26">
        <f>VLOOKUP(A27,Цены!$A$2:$AW$100,ГЛАВНАЯ!$R$5,0)/VLOOKUP(A27,Цены!$A$2:$AW$100,ГЛАВНАЯ!$R$6,0)-1</f>
        <v>-0.018604651162790642</v>
      </c>
      <c r="E27" s="26">
        <f>VLOOKUP(A27,Цены!$A$2:$AW$100,ГЛАВНАЯ!$R$5,0)/VLOOKUP(A27,Цены!$A$2:$AW$100,ГЛАВНАЯ!$R$7,0)-1</f>
        <v>-0.027649769585253337</v>
      </c>
      <c r="F27" s="26">
        <f>VLOOKUP(A27,Цены!$A$2:$AW$100,ГЛАВНАЯ!$R$5,0)/VLOOKUP(A27,Цены!$A$2:$AW$100,ГЛАВНАЯ!$R$10,0)-1</f>
        <v>0.029268292682926855</v>
      </c>
      <c r="G27" s="29">
        <f>VLOOKUP(A27,Цены!$A$2:$AW$100,ГЛАВНАЯ!$R$5,0)/VLOOKUP(A27,Цены!$A$2:$AW$100,ГЛАВНАЯ!$R$4,0)-1</f>
        <v>0.19209039548022622</v>
      </c>
    </row>
    <row r="28" spans="1:7" ht="12.75">
      <c r="A28" s="7" t="s">
        <v>175</v>
      </c>
      <c r="B28" s="5" t="s">
        <v>63</v>
      </c>
      <c r="C28" s="20" t="s">
        <v>64</v>
      </c>
      <c r="D28" s="26">
        <f>VLOOKUP(A28,Цены!$A$2:$AW$100,ГЛАВНАЯ!$R$5,0)/VLOOKUP(A28,Цены!$A$2:$AW$100,ГЛАВНАЯ!$R$6,0)-1</f>
        <v>-0.10267857142857151</v>
      </c>
      <c r="E28" s="26">
        <f>VLOOKUP(A28,Цены!$A$2:$AW$100,ГЛАВНАЯ!$R$5,0)/VLOOKUP(A28,Цены!$A$2:$AW$100,ГЛАВНАЯ!$R$7,0)-1</f>
        <v>-0.11970802919708035</v>
      </c>
      <c r="F28" s="26">
        <f>VLOOKUP(A28,Цены!$A$2:$AW$100,ГЛАВНАЯ!$R$5,0)/VLOOKUP(A28,Цены!$A$2:$AW$100,ГЛАВНАЯ!$R$10,0)-1</f>
        <v>-0.10798816568047331</v>
      </c>
      <c r="G28" s="29">
        <f>VLOOKUP(A28,Цены!$A$2:$AW$100,ГЛАВНАЯ!$R$5,0)/VLOOKUP(A28,Цены!$A$2:$AW$100,ГЛАВНАЯ!$R$4,0)-1</f>
        <v>0.28025477707006363</v>
      </c>
    </row>
    <row r="29" spans="1:7" ht="12.75">
      <c r="A29" s="7" t="s">
        <v>176</v>
      </c>
      <c r="B29" s="5" t="s">
        <v>264</v>
      </c>
      <c r="C29" s="20" t="s">
        <v>65</v>
      </c>
      <c r="D29" s="26">
        <f>VLOOKUP(A29,Цены!$A$2:$AW$100,ГЛАВНАЯ!$R$5,0)/VLOOKUP(A29,Цены!$A$2:$AW$100,ГЛАВНАЯ!$R$6,0)-1</f>
        <v>-0.06686930091185406</v>
      </c>
      <c r="E29" s="26">
        <f>VLOOKUP(A29,Цены!$A$2:$AW$100,ГЛАВНАЯ!$R$5,0)/VLOOKUP(A29,Цены!$A$2:$AW$100,ГЛАВНАЯ!$R$7,0)-1</f>
        <v>-0.08358208955223878</v>
      </c>
      <c r="F29" s="26">
        <f>VLOOKUP(A29,Цены!$A$2:$AW$100,ГЛАВНАЯ!$R$5,0)/VLOOKUP(A29,Цены!$A$2:$AW$100,ГЛАВНАЯ!$R$10,0)-1</f>
        <v>-0.06402439024390238</v>
      </c>
      <c r="G29" s="29">
        <f>VLOOKUP(A29,Цены!$A$2:$AW$100,ГЛАВНАЯ!$R$5,0)/VLOOKUP(A29,Цены!$A$2:$AW$100,ГЛАВНАЯ!$R$4,0)-1</f>
        <v>0.4018264840182648</v>
      </c>
    </row>
    <row r="30" spans="1:7" ht="12.75">
      <c r="A30" s="7" t="s">
        <v>177</v>
      </c>
      <c r="B30" s="5" t="s">
        <v>66</v>
      </c>
      <c r="C30" s="20" t="s">
        <v>67</v>
      </c>
      <c r="D30" s="26">
        <f>VLOOKUP(A30,Цены!$A$2:$AW$100,ГЛАВНАЯ!$R$5,0)/VLOOKUP(A30,Цены!$A$2:$AW$100,ГЛАВНАЯ!$R$6,0)-1</f>
        <v>0</v>
      </c>
      <c r="E30" s="26">
        <f>VLOOKUP(A30,Цены!$A$2:$AW$100,ГЛАВНАЯ!$R$5,0)/VLOOKUP(A30,Цены!$A$2:$AW$100,ГЛАВНАЯ!$R$7,0)-1</f>
        <v>0</v>
      </c>
      <c r="F30" s="26">
        <f>VLOOKUP(A30,Цены!$A$2:$AW$100,ГЛАВНАЯ!$R$5,0)/VLOOKUP(A30,Цены!$A$2:$AW$100,ГЛАВНАЯ!$R$10,0)-1</f>
        <v>0.2177650429799427</v>
      </c>
      <c r="G30" s="29">
        <f>VLOOKUP(A30,Цены!$A$2:$AW$100,ГЛАВНАЯ!$R$5,0)/VLOOKUP(A30,Цены!$A$2:$AW$100,ГЛАВНАЯ!$R$4,0)-1</f>
        <v>0.756198347107438</v>
      </c>
    </row>
    <row r="31" spans="1:7" ht="13.5" thickBot="1">
      <c r="A31" s="8" t="s">
        <v>178</v>
      </c>
      <c r="B31" s="9" t="s">
        <v>68</v>
      </c>
      <c r="C31" s="21" t="s">
        <v>69</v>
      </c>
      <c r="D31" s="26">
        <f>VLOOKUP(A31,Цены!$A$2:$AW$100,ГЛАВНАЯ!$R$5,0)/VLOOKUP(A31,Цены!$A$2:$AW$100,ГЛАВНАЯ!$R$6,0)-1</f>
        <v>0.05702917771883276</v>
      </c>
      <c r="E31" s="26">
        <f>VLOOKUP(A31,Цены!$A$2:$AW$100,ГЛАВНАЯ!$R$5,0)/VLOOKUP(A31,Цены!$A$2:$AW$100,ГЛАВНАЯ!$R$7,0)-1</f>
        <v>0.039113428943937434</v>
      </c>
      <c r="F31" s="26">
        <f>VLOOKUP(A31,Цены!$A$2:$AW$100,ГЛАВНАЯ!$R$5,0)/VLOOKUP(A31,Цены!$A$2:$AW$100,ГЛАВНАЯ!$R$10,0)-1</f>
        <v>0.10387811634349031</v>
      </c>
      <c r="G31" s="29">
        <f>VLOOKUP(A31,Цены!$A$2:$AW$100,ГЛАВНАЯ!$R$5,0)/VLOOKUP(A31,Цены!$A$2:$AW$100,ГЛАВНАЯ!$R$4,0)-1</f>
        <v>0.21772345301757068</v>
      </c>
    </row>
    <row r="32" spans="1:7" ht="12.75">
      <c r="A32" s="12" t="s">
        <v>11</v>
      </c>
      <c r="B32" s="6"/>
      <c r="C32" s="19"/>
      <c r="D32" s="27">
        <f>AVERAGE(D33:D37)</f>
        <v>-0.01694007462428517</v>
      </c>
      <c r="E32" s="28">
        <f>AVERAGE(E33:E37)</f>
        <v>0.03956862726525736</v>
      </c>
      <c r="F32" s="28">
        <f>AVERAGE(F33:F37)</f>
        <v>0.07680017695820576</v>
      </c>
      <c r="G32" s="28">
        <f>AVERAGE(G33:G37)</f>
        <v>0.18256687779665456</v>
      </c>
    </row>
    <row r="33" spans="1:7" ht="12.75">
      <c r="A33" s="7" t="s">
        <v>179</v>
      </c>
      <c r="B33" s="5" t="s">
        <v>70</v>
      </c>
      <c r="C33" s="20" t="s">
        <v>144</v>
      </c>
      <c r="D33" s="26">
        <f>VLOOKUP(A33,Цены!$A$2:$AW$100,ГЛАВНАЯ!$R$5,0)/VLOOKUP(A33,Цены!$A$2:$AW$100,ГЛАВНАЯ!$R$6,0)-1</f>
        <v>0.003603603603603567</v>
      </c>
      <c r="E33" s="26">
        <f>VLOOKUP(A33,Цены!$A$2:$AW$100,ГЛАВНАЯ!$R$5,0)/VLOOKUP(A33,Цены!$A$2:$AW$100,ГЛАВНАЯ!$R$7,0)-1</f>
        <v>0.07945736434108519</v>
      </c>
      <c r="F33" s="26">
        <f>VLOOKUP(A33,Цены!$A$2:$AW$100,ГЛАВНАЯ!$R$5,0)/VLOOKUP(A33,Цены!$A$2:$AW$100,ГЛАВНАЯ!$R$10,0)-1</f>
        <v>0.2350332594235034</v>
      </c>
      <c r="G33" s="29">
        <f>VLOOKUP(A33,Цены!$A$2:$AW$100,ГЛАВНАЯ!$R$5,0)/VLOOKUP(A33,Цены!$A$2:$AW$100,ГЛАВНАЯ!$R$4,0)-1</f>
        <v>0.37530864197530867</v>
      </c>
    </row>
    <row r="34" spans="1:7" ht="12.75">
      <c r="A34" s="7" t="s">
        <v>180</v>
      </c>
      <c r="B34" s="5" t="s">
        <v>71</v>
      </c>
      <c r="C34" s="20" t="s">
        <v>60</v>
      </c>
      <c r="D34" s="26">
        <f>VLOOKUP(A34,Цены!$A$2:$AW$100,ГЛАВНАЯ!$R$5,0)/VLOOKUP(A34,Цены!$A$2:$AW$100,ГЛАВНАЯ!$R$6,0)-1</f>
        <v>-0.11076923076923084</v>
      </c>
      <c r="E34" s="26">
        <f>VLOOKUP(A34,Цены!$A$2:$AW$100,ГЛАВНАЯ!$R$5,0)/VLOOKUP(A34,Цены!$A$2:$AW$100,ГЛАВНАЯ!$R$7,0)-1</f>
        <v>-0.19047619047619058</v>
      </c>
      <c r="F34" s="26">
        <f>VLOOKUP(A34,Цены!$A$2:$AW$100,ГЛАВНАЯ!$R$5,0)/VLOOKUP(A34,Цены!$A$2:$AW$100,ГЛАВНАЯ!$R$10,0)-1</f>
        <v>-0.2283044058744994</v>
      </c>
      <c r="G34" s="29">
        <f>VLOOKUP(A34,Цены!$A$2:$AW$100,ГЛАВНАЯ!$R$5,0)/VLOOKUP(A34,Цены!$A$2:$AW$100,ГЛАВНАЯ!$R$4,0)-1</f>
        <v>0.16532258064516125</v>
      </c>
    </row>
    <row r="35" spans="1:7" ht="12.75">
      <c r="A35" s="7" t="s">
        <v>12</v>
      </c>
      <c r="B35" s="5" t="s">
        <v>116</v>
      </c>
      <c r="C35" s="20" t="s">
        <v>69</v>
      </c>
      <c r="D35" s="26">
        <f>VLOOKUP(A35,Цены!$A$2:$AW$100,ГЛАВНАЯ!$R$5,0)/VLOOKUP(A35,Цены!$A$2:$AW$100,ГЛАВНАЯ!$R$6,0)-1</f>
        <v>-0.0035087719298245723</v>
      </c>
      <c r="E35" s="26">
        <f>VLOOKUP(A35,Цены!$A$2:$AW$100,ГЛАВНАЯ!$R$5,0)/VLOOKUP(A35,Цены!$A$2:$AW$100,ГЛАВНАЯ!$R$7,0)-1</f>
        <v>0.16393442622950816</v>
      </c>
      <c r="F35" s="26">
        <f>VLOOKUP(A35,Цены!$A$2:$AW$100,ГЛАВНАЯ!$R$5,0)/VLOOKUP(A35,Цены!$A$2:$AW$100,ГЛАВНАЯ!$R$10,0)-1</f>
        <v>-0.07491856677524433</v>
      </c>
      <c r="G35" s="29">
        <f>VLOOKUP(A35,Цены!$A$2:$AW$100,ГЛАВНАЯ!$R$5,0)/VLOOKUP(A35,Цены!$A$2:$AW$100,ГЛАВНАЯ!$R$4,0)-1</f>
        <v>-0.11801242236024856</v>
      </c>
    </row>
    <row r="36" spans="1:7" ht="12.75">
      <c r="A36" s="7" t="s">
        <v>13</v>
      </c>
      <c r="B36" s="5" t="s">
        <v>73</v>
      </c>
      <c r="C36" s="20" t="s">
        <v>69</v>
      </c>
      <c r="D36" s="26">
        <f>VLOOKUP(A36,Цены!$A$2:$AW$100,ГЛАВНАЯ!$R$5,0)/VLOOKUP(A36,Цены!$A$2:$AW$100,ГЛАВНАЯ!$R$6,0)-1</f>
        <v>0.025974025974025983</v>
      </c>
      <c r="E36" s="26">
        <f>VLOOKUP(A36,Цены!$A$2:$AW$100,ГЛАВНАЯ!$R$5,0)/VLOOKUP(A36,Цены!$A$2:$AW$100,ГЛАВНАЯ!$R$7,0)-1</f>
        <v>0.14492753623188404</v>
      </c>
      <c r="F36" s="26">
        <f>VLOOKUP(A36,Цены!$A$2:$AW$100,ГЛАВНАЯ!$R$5,0)/VLOOKUP(A36,Цены!$A$2:$AW$100,ГЛАВНАЯ!$R$10,0)-1</f>
        <v>0.3389830508474576</v>
      </c>
      <c r="G36" s="29">
        <f>VLOOKUP(A36,Цены!$A$2:$AW$100,ГЛАВНАЯ!$R$5,0)/VLOOKUP(A36,Цены!$A$2:$AW$100,ГЛАВНАЯ!$R$4,0)-1</f>
        <v>0.17910447761194037</v>
      </c>
    </row>
    <row r="37" spans="1:7" ht="13.5" thickBot="1">
      <c r="A37" s="8" t="s">
        <v>181</v>
      </c>
      <c r="B37" s="9" t="s">
        <v>74</v>
      </c>
      <c r="C37" s="21" t="s">
        <v>75</v>
      </c>
      <c r="D37" s="26">
        <f>VLOOKUP(A37,Цены!$A$2:$AW$100,ГЛАВНАЯ!$R$5,0)/VLOOKUP(A37,Цены!$A$2:$AW$100,ГЛАВНАЯ!$R$6,0)-1</f>
        <v>0</v>
      </c>
      <c r="E37" s="26">
        <f>VLOOKUP(A37,Цены!$A$2:$AW$100,ГЛАВНАЯ!$R$5,0)/VLOOKUP(A37,Цены!$A$2:$AW$100,ГЛАВНАЯ!$R$7,0)-1</f>
        <v>0</v>
      </c>
      <c r="F37" s="26">
        <f>VLOOKUP(A37,Цены!$A$2:$AW$100,ГЛАВНАЯ!$R$5,0)/VLOOKUP(A37,Цены!$A$2:$AW$100,ГЛАВНАЯ!$R$10,0)-1</f>
        <v>0.11320754716981152</v>
      </c>
      <c r="G37" s="29">
        <f>VLOOKUP(A37,Цены!$A$2:$AW$100,ГЛАВНАЯ!$R$5,0)/VLOOKUP(A37,Цены!$A$2:$AW$100,ГЛАВНАЯ!$R$4,0)-1</f>
        <v>0.3111111111111111</v>
      </c>
    </row>
    <row r="38" spans="1:7" ht="12.75">
      <c r="A38" s="12" t="s">
        <v>14</v>
      </c>
      <c r="B38" s="6"/>
      <c r="C38" s="19"/>
      <c r="D38" s="27">
        <f>AVERAGE(D39:D44)</f>
        <v>-0.021243677678639605</v>
      </c>
      <c r="E38" s="28">
        <f>AVERAGE(E39:E44)</f>
        <v>-0.07280605307758509</v>
      </c>
      <c r="F38" s="28">
        <f>AVERAGE(F39:F44)</f>
        <v>-0.08146186405518213</v>
      </c>
      <c r="G38" s="28">
        <f>AVERAGE(G39:G44)</f>
        <v>0.22127811461989377</v>
      </c>
    </row>
    <row r="39" spans="1:7" ht="12.75">
      <c r="A39" s="7" t="s">
        <v>182</v>
      </c>
      <c r="B39" s="5" t="s">
        <v>76</v>
      </c>
      <c r="C39" s="20" t="s">
        <v>77</v>
      </c>
      <c r="D39" s="26">
        <f>VLOOKUP(A39,Цены!$A$2:$AW$100,ГЛАВНАЯ!$R$5,0)/VLOOKUP(A39,Цены!$A$2:$AW$100,ГЛАВНАЯ!$R$6,0)-1</f>
        <v>0.02950819672131133</v>
      </c>
      <c r="E39" s="26">
        <f>VLOOKUP(A39,Цены!$A$2:$AW$100,ГЛАВНАЯ!$R$5,0)/VLOOKUP(A39,Цены!$A$2:$AW$100,ГЛАВНАЯ!$R$7,0)-1</f>
        <v>0.050167224080267525</v>
      </c>
      <c r="F39" s="26">
        <f>VLOOKUP(A39,Цены!$A$2:$AW$100,ГЛАВНАЯ!$R$5,0)/VLOOKUP(A39,Цены!$A$2:$AW$100,ГЛАВНАЯ!$R$10,0)-1</f>
        <v>0.07167235494880542</v>
      </c>
      <c r="G39" s="29">
        <f>VLOOKUP(A39,Цены!$A$2:$AW$100,ГЛАВНАЯ!$R$5,0)/VLOOKUP(A39,Цены!$A$2:$AW$100,ГЛАВНАЯ!$R$4,0)-1</f>
        <v>-0.21303258145363413</v>
      </c>
    </row>
    <row r="40" spans="1:7" ht="12.75">
      <c r="A40" s="7" t="s">
        <v>183</v>
      </c>
      <c r="B40" s="5" t="s">
        <v>76</v>
      </c>
      <c r="C40" s="20" t="s">
        <v>77</v>
      </c>
      <c r="D40" s="26">
        <f>VLOOKUP(A40,Цены!$A$2:$AW$100,ГЛАВНАЯ!$R$5,0)/VLOOKUP(A40,Цены!$A$2:$AW$100,ГЛАВНАЯ!$R$6,0)-1</f>
        <v>-0.03992015968063867</v>
      </c>
      <c r="E40" s="26">
        <f>VLOOKUP(A40,Цены!$A$2:$AW$100,ГЛАВНАЯ!$R$5,0)/VLOOKUP(A40,Цены!$A$2:$AW$100,ГЛАВНАЯ!$R$7,0)-1</f>
        <v>-0.29575402635431913</v>
      </c>
      <c r="F40" s="26">
        <f>VLOOKUP(A40,Цены!$A$2:$AW$100,ГЛАВНАЯ!$R$5,0)/VLOOKUP(A40,Цены!$A$2:$AW$100,ГЛАВНАЯ!$R$10,0)-1</f>
        <v>-0.4822389666307858</v>
      </c>
      <c r="G40" s="29">
        <f>VLOOKUP(A40,Цены!$A$2:$AW$100,ГЛАВНАЯ!$R$5,0)/VLOOKUP(A40,Цены!$A$2:$AW$100,ГЛАВНАЯ!$R$4,0)-1</f>
        <v>0.8288973384030418</v>
      </c>
    </row>
    <row r="41" spans="1:7" ht="12.75">
      <c r="A41" s="7" t="s">
        <v>184</v>
      </c>
      <c r="B41" s="5" t="s">
        <v>76</v>
      </c>
      <c r="C41" s="20" t="s">
        <v>77</v>
      </c>
      <c r="D41" s="26">
        <f>VLOOKUP(A41,Цены!$A$2:$AW$100,ГЛАВНАЯ!$R$5,0)/VLOOKUP(A41,Цены!$A$2:$AW$100,ГЛАВНАЯ!$R$6,0)-1</f>
        <v>-0.23340961098398172</v>
      </c>
      <c r="E41" s="26">
        <f>VLOOKUP(A41,Цены!$A$2:$AW$100,ГЛАВНАЯ!$R$5,0)/VLOOKUP(A41,Цены!$A$2:$AW$100,ГЛАВНАЯ!$R$7,0)-1</f>
        <v>-0.2717391304347826</v>
      </c>
      <c r="F41" s="26">
        <f>VLOOKUP(A41,Цены!$A$2:$AW$100,ГЛАВНАЯ!$R$5,0)/VLOOKUP(A41,Цены!$A$2:$AW$100,ГЛАВНАЯ!$R$10,0)-1</f>
        <v>-0.16040100250626566</v>
      </c>
      <c r="G41" s="29">
        <f>VLOOKUP(A41,Цены!$A$2:$AW$100,ГЛАВНАЯ!$R$5,0)/VLOOKUP(A41,Цены!$A$2:$AW$100,ГЛАВНАЯ!$R$4,0)-1</f>
        <v>0.38429752066115697</v>
      </c>
    </row>
    <row r="42" spans="1:7" ht="12.75">
      <c r="A42" s="7" t="s">
        <v>185</v>
      </c>
      <c r="B42" s="5" t="s">
        <v>78</v>
      </c>
      <c r="C42" s="20" t="s">
        <v>79</v>
      </c>
      <c r="D42" s="26">
        <f>VLOOKUP(A42,Цены!$A$2:$AW$100,ГЛАВНАЯ!$R$5,0)/VLOOKUP(A42,Цены!$A$2:$AW$100,ГЛАВНАЯ!$R$6,0)-1</f>
        <v>0.022222222222222365</v>
      </c>
      <c r="E42" s="26">
        <f>VLOOKUP(A42,Цены!$A$2:$AW$100,ГЛАВНАЯ!$R$5,0)/VLOOKUP(A42,Цены!$A$2:$AW$100,ГЛАВНАЯ!$R$7,0)-1</f>
        <v>-0.04451038575667654</v>
      </c>
      <c r="F42" s="26">
        <f>VLOOKUP(A42,Цены!$A$2:$AW$100,ГЛАВНАЯ!$R$5,0)/VLOOKUP(A42,Цены!$A$2:$AW$100,ГЛАВНАЯ!$R$10,0)-1</f>
        <v>-0.05014749262536866</v>
      </c>
      <c r="G42" s="29">
        <f>VLOOKUP(A42,Цены!$A$2:$AW$100,ГЛАВНАЯ!$R$5,0)/VLOOKUP(A42,Цены!$A$2:$AW$100,ГЛАВНАЯ!$R$4,0)-1</f>
        <v>0.11418685121107286</v>
      </c>
    </row>
    <row r="43" spans="1:7" ht="12.75">
      <c r="A43" s="7" t="s">
        <v>80</v>
      </c>
      <c r="B43" s="5" t="s">
        <v>78</v>
      </c>
      <c r="C43" s="20" t="s">
        <v>72</v>
      </c>
      <c r="D43" s="26">
        <f>VLOOKUP(A43,Цены!$A$2:$AW$100,ГЛАВНАЯ!$R$5,0)/VLOOKUP(A43,Цены!$A$2:$AW$100,ГЛАВНАЯ!$R$6,0)-1</f>
        <v>0.05660377358490565</v>
      </c>
      <c r="E43" s="26">
        <f>VLOOKUP(A43,Цены!$A$2:$AW$100,ГЛАВНАЯ!$R$5,0)/VLOOKUP(A43,Цены!$A$2:$AW$100,ГЛАВНАЯ!$R$7,0)-1</f>
        <v>0</v>
      </c>
      <c r="F43" s="26">
        <f>VLOOKUP(A43,Цены!$A$2:$AW$100,ГЛАВНАЯ!$R$5,0)/VLOOKUP(A43,Цены!$A$2:$AW$100,ГЛАВНАЯ!$R$10,0)-1</f>
        <v>-0.2547528517110266</v>
      </c>
      <c r="G43" s="29">
        <f>VLOOKUP(A43,Цены!$A$2:$AW$100,ГЛАВНАЯ!$R$5,0)/VLOOKUP(A43,Цены!$A$2:$AW$100,ГЛАВНАЯ!$R$4,0)-1</f>
        <v>0.007712082262210984</v>
      </c>
    </row>
    <row r="44" spans="1:7" ht="13.5" thickBot="1">
      <c r="A44" s="8" t="s">
        <v>162</v>
      </c>
      <c r="B44" s="9" t="s">
        <v>45</v>
      </c>
      <c r="C44" s="21" t="s">
        <v>46</v>
      </c>
      <c r="D44" s="26">
        <f>VLOOKUP(A44,Цены!$A$2:$AW$100,ГЛАВНАЯ!$R$5,0)/VLOOKUP(A44,Цены!$A$2:$AW$100,ГЛАВНАЯ!$R$6,0)-1</f>
        <v>0.03753351206434341</v>
      </c>
      <c r="E44" s="26">
        <f>VLOOKUP(A44,Цены!$A$2:$AW$100,ГЛАВНАЯ!$R$5,0)/VLOOKUP(A44,Цены!$A$2:$AW$100,ГЛАВНАЯ!$R$7,0)-1</f>
        <v>0.12500000000000022</v>
      </c>
      <c r="F44" s="26">
        <f>VLOOKUP(A44,Цены!$A$2:$AW$100,ГЛАВНАЯ!$R$5,0)/VLOOKUP(A44,Цены!$A$2:$AW$100,ГЛАВНАЯ!$R$10,0)-1</f>
        <v>0.3870967741935485</v>
      </c>
      <c r="G44" s="29">
        <f>VLOOKUP(A44,Цены!$A$2:$AW$100,ГЛАВНАЯ!$R$5,0)/VLOOKUP(A44,Цены!$A$2:$AW$100,ГЛАВНАЯ!$R$4,0)-1</f>
        <v>0.20560747663551404</v>
      </c>
    </row>
    <row r="45" spans="1:7" ht="12.75">
      <c r="A45" s="12" t="s">
        <v>15</v>
      </c>
      <c r="B45" s="6"/>
      <c r="C45" s="19"/>
      <c r="D45" s="27">
        <f>AVERAGE(D46:D49)</f>
        <v>0.008417508417508435</v>
      </c>
      <c r="E45" s="28">
        <f>AVERAGE(E46:E49)</f>
        <v>-0.029097536450477635</v>
      </c>
      <c r="F45" s="28">
        <f>AVERAGE(F46:F49)</f>
        <v>-0.030119424191409783</v>
      </c>
      <c r="G45" s="28">
        <f>AVERAGE(G46:G49)</f>
        <v>0.1681980825707246</v>
      </c>
    </row>
    <row r="46" spans="1:7" ht="12.75">
      <c r="A46" s="7" t="s">
        <v>186</v>
      </c>
      <c r="B46" s="5" t="s">
        <v>158</v>
      </c>
      <c r="C46" s="20" t="s">
        <v>121</v>
      </c>
      <c r="D46" s="26">
        <f>VLOOKUP(A46,Цены!$A$2:$AW$100,ГЛАВНАЯ!$R$5,0)/VLOOKUP(A46,Цены!$A$2:$AW$100,ГЛАВНАЯ!$R$6,0)-1</f>
        <v>0</v>
      </c>
      <c r="E46" s="26">
        <f>VLOOKUP(A46,Цены!$A$2:$AW$100,ГЛАВНАЯ!$R$5,0)/VLOOKUP(A46,Цены!$A$2:$AW$100,ГЛАВНАЯ!$R$7,0)-1</f>
        <v>-0.248868778280543</v>
      </c>
      <c r="F46" s="26">
        <f>VLOOKUP(A46,Цены!$A$2:$AW$100,ГЛАВНАЯ!$R$5,0)/VLOOKUP(A46,Цены!$A$2:$AW$100,ГЛАВНАЯ!$R$10,0)-1</f>
        <v>-0.011904761904761862</v>
      </c>
      <c r="G46" s="29">
        <f>VLOOKUP(A46,Цены!$A$2:$AW$100,ГЛАВНАЯ!$R$5,0)/VLOOKUP(A46,Цены!$A$2:$AW$100,ГЛАВНАЯ!$R$4,0)-1</f>
        <v>-0.011904761904761862</v>
      </c>
    </row>
    <row r="47" spans="1:7" ht="12.75">
      <c r="A47" s="7" t="s">
        <v>187</v>
      </c>
      <c r="B47" s="5" t="s">
        <v>81</v>
      </c>
      <c r="C47" s="20" t="s">
        <v>67</v>
      </c>
      <c r="D47" s="26">
        <f>VLOOKUP(A47,Цены!$A$2:$AW$100,ГЛАВНАЯ!$R$5,0)/VLOOKUP(A47,Цены!$A$2:$AW$100,ГЛАВНАЯ!$R$6,0)-1</f>
        <v>0</v>
      </c>
      <c r="E47" s="26">
        <f>VLOOKUP(A47,Цены!$A$2:$AW$100,ГЛАВНАЯ!$R$5,0)/VLOOKUP(A47,Цены!$A$2:$AW$100,ГЛАВНАЯ!$R$7,0)-1</f>
        <v>0.010101010101010166</v>
      </c>
      <c r="F47" s="26">
        <f>VLOOKUP(A47,Цены!$A$2:$AW$100,ГЛАВНАЯ!$R$5,0)/VLOOKUP(A47,Цены!$A$2:$AW$100,ГЛАВНАЯ!$R$10,0)-1</f>
        <v>-0.017681728880157177</v>
      </c>
      <c r="G47" s="29">
        <f>VLOOKUP(A47,Цены!$A$2:$AW$100,ГЛАВНАЯ!$R$5,0)/VLOOKUP(A47,Цены!$A$2:$AW$100,ГЛАВНАЯ!$R$4,0)-1</f>
        <v>0.30890052356020936</v>
      </c>
    </row>
    <row r="48" spans="1:7" ht="12.75">
      <c r="A48" s="7" t="s">
        <v>188</v>
      </c>
      <c r="B48" s="5" t="s">
        <v>16</v>
      </c>
      <c r="C48" s="20" t="s">
        <v>82</v>
      </c>
      <c r="D48" s="26">
        <f>VLOOKUP(A48,Цены!$A$2:$AW$100,ГЛАВНАЯ!$R$5,0)/VLOOKUP(A48,Цены!$A$2:$AW$100,ГЛАВНАЯ!$R$6,0)-1</f>
        <v>0.03367003367003374</v>
      </c>
      <c r="E48" s="26">
        <f>VLOOKUP(A48,Цены!$A$2:$AW$100,ГЛАВНАЯ!$R$5,0)/VLOOKUP(A48,Цены!$A$2:$AW$100,ГЛАВНАЯ!$R$7,0)-1</f>
        <v>0.07342657342657333</v>
      </c>
      <c r="F48" s="26">
        <f>VLOOKUP(A48,Цены!$A$2:$AW$100,ГЛАВНАЯ!$R$5,0)/VLOOKUP(A48,Цены!$A$2:$AW$100,ГЛАВНАЯ!$R$10,0)-1</f>
        <v>0.026755852842809347</v>
      </c>
      <c r="G48" s="29">
        <f>VLOOKUP(A48,Цены!$A$2:$AW$100,ГЛАВНАЯ!$R$5,0)/VLOOKUP(A48,Цены!$A$2:$AW$100,ГЛАВНАЯ!$R$4,0)-1</f>
        <v>0.20392156862745092</v>
      </c>
    </row>
    <row r="49" spans="1:7" ht="13.5" thickBot="1">
      <c r="A49" s="8" t="s">
        <v>122</v>
      </c>
      <c r="B49" s="9" t="s">
        <v>123</v>
      </c>
      <c r="C49" s="21" t="s">
        <v>296</v>
      </c>
      <c r="D49" s="26">
        <f>VLOOKUP(A49,Цены!$A$2:$AW$100,ГЛАВНАЯ!$R$5,0)/VLOOKUP(A49,Цены!$A$2:$AW$100,ГЛАВНАЯ!$R$6,0)-1</f>
        <v>0</v>
      </c>
      <c r="E49" s="26">
        <f>VLOOKUP(A49,Цены!$A$2:$AW$100,ГЛАВНАЯ!$R$5,0)/VLOOKUP(A49,Цены!$A$2:$AW$100,ГЛАВНАЯ!$R$7,0)-1</f>
        <v>0.04895104895104896</v>
      </c>
      <c r="F49" s="26">
        <f>VLOOKUP(A49,Цены!$A$2:$AW$100,ГЛАВНАЯ!$R$5,0)/VLOOKUP(A49,Цены!$A$2:$AW$100,ГЛАВНАЯ!$R$10,0)-1</f>
        <v>-0.11764705882352944</v>
      </c>
      <c r="G49" s="29">
        <f>VLOOKUP(A49,Цены!$A$2:$AW$100,ГЛАВНАЯ!$R$5,0)/VLOOKUP(A49,Цены!$A$2:$AW$100,ГЛАВНАЯ!$R$4,0)-1</f>
        <v>0.171875</v>
      </c>
    </row>
    <row r="50" spans="1:7" ht="12.75">
      <c r="A50" s="12" t="s">
        <v>17</v>
      </c>
      <c r="B50" s="6"/>
      <c r="C50" s="19"/>
      <c r="D50" s="27">
        <f>AVERAGE(D51:D58)</f>
        <v>0.015332224314172235</v>
      </c>
      <c r="E50" s="28">
        <f>AVERAGE(E51:E58)</f>
        <v>0.09241730058589454</v>
      </c>
      <c r="F50" s="28">
        <f>AVERAGE(F51:F58)</f>
        <v>0.2063671961255916</v>
      </c>
      <c r="G50" s="28">
        <f>AVERAGE(G51:G58)</f>
        <v>0.21353373352497595</v>
      </c>
    </row>
    <row r="51" spans="1:7" s="1" customFormat="1" ht="12.75">
      <c r="A51" s="7" t="s">
        <v>83</v>
      </c>
      <c r="B51" s="5" t="s">
        <v>84</v>
      </c>
      <c r="C51" s="20" t="s">
        <v>85</v>
      </c>
      <c r="D51" s="26">
        <f>VLOOKUP(A51,Цены!$A$2:$AW$100,ГЛАВНАЯ!$R$5,0)/VLOOKUP(A51,Цены!$A$2:$AW$100,ГЛАВНАЯ!$R$6,0)-1</f>
        <v>0.02865064695009245</v>
      </c>
      <c r="E51" s="26">
        <f>VLOOKUP(A51,Цены!$A$2:$AW$100,ГЛАВНАЯ!$R$5,0)/VLOOKUP(A51,Цены!$A$2:$AW$100,ГЛАВНАЯ!$R$7,0)-1</f>
        <v>0.016438356164383494</v>
      </c>
      <c r="F51" s="26">
        <f>VLOOKUP(A51,Цены!$A$2:$AW$100,ГЛАВНАЯ!$R$5,0)/VLOOKUP(A51,Цены!$A$2:$AW$100,ГЛАВНАЯ!$R$10,0)-1</f>
        <v>0.16179540709812112</v>
      </c>
      <c r="G51" s="29">
        <f>VLOOKUP(A51,Цены!$A$2:$AW$100,ГЛАВНАЯ!$R$5,0)/VLOOKUP(A51,Цены!$A$2:$AW$100,ГЛАВНАЯ!$R$4,0)-1</f>
        <v>0.21705850191361398</v>
      </c>
    </row>
    <row r="52" spans="1:7" ht="12.75">
      <c r="A52" s="7" t="s">
        <v>189</v>
      </c>
      <c r="B52" s="5" t="s">
        <v>86</v>
      </c>
      <c r="C52" s="20" t="s">
        <v>42</v>
      </c>
      <c r="D52" s="26">
        <f>VLOOKUP(A52,Цены!$A$2:$AW$100,ГЛАВНАЯ!$R$5,0)/VLOOKUP(A52,Цены!$A$2:$AW$100,ГЛАВНАЯ!$R$6,0)-1</f>
        <v>0.050135501355013545</v>
      </c>
      <c r="E52" s="26">
        <f>VLOOKUP(A52,Цены!$A$2:$AW$100,ГЛАВНАЯ!$R$5,0)/VLOOKUP(A52,Цены!$A$2:$AW$100,ГЛАВНАЯ!$R$7,0)-1</f>
        <v>0.09308885754583907</v>
      </c>
      <c r="F52" s="26">
        <f>VLOOKUP(A52,Цены!$A$2:$AW$100,ГЛАВНАЯ!$R$5,0)/VLOOKUP(A52,Цены!$A$2:$AW$100,ГЛАВНАЯ!$R$10,0)-1</f>
        <v>0.49325626204238926</v>
      </c>
      <c r="G52" s="29">
        <f>VLOOKUP(A52,Цены!$A$2:$AW$100,ГЛАВНАЯ!$R$5,0)/VLOOKUP(A52,Цены!$A$2:$AW$100,ГЛАВНАЯ!$R$4,0)-1</f>
        <v>0.2321144674085851</v>
      </c>
    </row>
    <row r="53" spans="1:7" ht="12.75">
      <c r="A53" s="7" t="s">
        <v>190</v>
      </c>
      <c r="B53" s="5" t="s">
        <v>87</v>
      </c>
      <c r="C53" s="20" t="s">
        <v>88</v>
      </c>
      <c r="D53" s="26">
        <f>VLOOKUP(A53,Цены!$A$2:$AW$100,ГЛАВНАЯ!$R$5,0)/VLOOKUP(A53,Цены!$A$2:$AW$100,ГЛАВНАЯ!$R$6,0)-1</f>
        <v>0.08179419525065956</v>
      </c>
      <c r="E53" s="26">
        <f>VLOOKUP(A53,Цены!$A$2:$AW$100,ГЛАВНАЯ!$R$5,0)/VLOOKUP(A53,Цены!$A$2:$AW$100,ГЛАВНАЯ!$R$7,0)-1</f>
        <v>0.08465608465608465</v>
      </c>
      <c r="F53" s="26">
        <f>VLOOKUP(A53,Цены!$A$2:$AW$100,ГЛАВНАЯ!$R$5,0)/VLOOKUP(A53,Цены!$A$2:$AW$100,ГЛАВНАЯ!$R$10,0)-1</f>
        <v>0.15819209039548032</v>
      </c>
      <c r="G53" s="29">
        <f>VLOOKUP(A53,Цены!$A$2:$AW$100,ГЛАВНАЯ!$R$5,0)/VLOOKUP(A53,Цены!$A$2:$AW$100,ГЛАВНАЯ!$R$4,0)-1</f>
        <v>0.3841998649561107</v>
      </c>
    </row>
    <row r="54" spans="1:7" s="1" customFormat="1" ht="12.75">
      <c r="A54" s="7" t="s">
        <v>18</v>
      </c>
      <c r="B54" s="5" t="s">
        <v>89</v>
      </c>
      <c r="C54" s="20" t="s">
        <v>69</v>
      </c>
      <c r="D54" s="26">
        <f>VLOOKUP(A54,Цены!$A$2:$AW$100,ГЛАВНАЯ!$R$5,0)/VLOOKUP(A54,Цены!$A$2:$AW$100,ГЛАВНАЯ!$R$6,0)-1</f>
        <v>0.007826086956521872</v>
      </c>
      <c r="E54" s="26">
        <f>VLOOKUP(A54,Цены!$A$2:$AW$100,ГЛАВНАЯ!$R$5,0)/VLOOKUP(A54,Цены!$A$2:$AW$100,ГЛАВНАЯ!$R$7,0)-1</f>
        <v>0</v>
      </c>
      <c r="F54" s="26">
        <f>VLOOKUP(A54,Цены!$A$2:$AW$100,ГЛАВНАЯ!$R$5,0)/VLOOKUP(A54,Цены!$A$2:$AW$100,ГЛАВНАЯ!$R$10,0)-1</f>
        <v>0.07116451016635872</v>
      </c>
      <c r="G54" s="29">
        <f>VLOOKUP(A54,Цены!$A$2:$AW$100,ГЛАВНАЯ!$R$5,0)/VLOOKUP(A54,Цены!$A$2:$AW$100,ГЛАВНАЯ!$R$4,0)-1</f>
        <v>0.058447488584475016</v>
      </c>
    </row>
    <row r="55" spans="1:7" s="1" customFormat="1" ht="12.75">
      <c r="A55" s="7" t="s">
        <v>19</v>
      </c>
      <c r="B55" s="5" t="s">
        <v>112</v>
      </c>
      <c r="C55" s="20" t="s">
        <v>69</v>
      </c>
      <c r="D55" s="26">
        <f>VLOOKUP(A55,Цены!$A$2:$AW$100,ГЛАВНАЯ!$R$5,0)/VLOOKUP(A55,Цены!$A$2:$AW$100,ГЛАВНАЯ!$R$6,0)-1</f>
        <v>0.030247479376718678</v>
      </c>
      <c r="E55" s="26">
        <f>VLOOKUP(A55,Цены!$A$2:$AW$100,ГЛАВНАЯ!$R$5,0)/VLOOKUP(A55,Цены!$A$2:$AW$100,ГЛАВНАЯ!$R$7,0)-1</f>
        <v>0.084942084942085</v>
      </c>
      <c r="F55" s="26">
        <f>VLOOKUP(A55,Цены!$A$2:$AW$100,ГЛАВНАЯ!$R$5,0)/VLOOKUP(A55,Цены!$A$2:$AW$100,ГЛАВНАЯ!$R$10,0)-1</f>
        <v>0.06996668253212768</v>
      </c>
      <c r="G55" s="29">
        <f>VLOOKUP(A55,Цены!$A$2:$AW$100,ГЛАВНАЯ!$R$5,0)/VLOOKUP(A55,Цены!$A$2:$AW$100,ГЛАВНАЯ!$R$4,0)-1</f>
        <v>0.06439393939393945</v>
      </c>
    </row>
    <row r="56" spans="1:7" s="1" customFormat="1" ht="12.75">
      <c r="A56" s="7" t="s">
        <v>20</v>
      </c>
      <c r="B56" s="5" t="s">
        <v>202</v>
      </c>
      <c r="C56" s="20" t="s">
        <v>69</v>
      </c>
      <c r="D56" s="26">
        <f>VLOOKUP(A56,Цены!$A$2:$AW$100,ГЛАВНАЯ!$R$5,0)/VLOOKUP(A56,Цены!$A$2:$AW$100,ГЛАВНАЯ!$R$6,0)-1</f>
        <v>-0.17682242990654207</v>
      </c>
      <c r="E56" s="26">
        <f>VLOOKUP(A56,Цены!$A$2:$AW$100,ГЛАВНАЯ!$R$5,0)/VLOOKUP(A56,Цены!$A$2:$AW$100,ГЛАВНАЯ!$R$7,0)-1</f>
        <v>-0.10669371196754573</v>
      </c>
      <c r="F56" s="26">
        <f>VLOOKUP(A56,Цены!$A$2:$AW$100,ГЛАВНАЯ!$R$5,0)/VLOOKUP(A56,Цены!$A$2:$AW$100,ГЛАВНАЯ!$R$10,0)-1</f>
        <v>-0.004970628106642616</v>
      </c>
      <c r="G56" s="29">
        <f>VLOOKUP(A56,Цены!$A$2:$AW$100,ГЛАВНАЯ!$R$5,0)/VLOOKUP(A56,Цены!$A$2:$AW$100,ГЛАВНАЯ!$R$4,0)-1</f>
        <v>0.25613234455219613</v>
      </c>
    </row>
    <row r="57" spans="1:7" s="1" customFormat="1" ht="12.75">
      <c r="A57" s="7" t="s">
        <v>21</v>
      </c>
      <c r="B57" s="5" t="s">
        <v>21</v>
      </c>
      <c r="C57" s="20" t="s">
        <v>69</v>
      </c>
      <c r="D57" s="26">
        <f>VLOOKUP(A57,Цены!$A$2:$AW$100,ГЛАВНАЯ!$R$5,0)/VLOOKUP(A57,Цены!$A$2:$AW$100,ГЛАВНАЯ!$R$6,0)-1</f>
        <v>0.07759562841530054</v>
      </c>
      <c r="E57" s="26">
        <f>VLOOKUP(A57,Цены!$A$2:$AW$100,ГЛАВНАЯ!$R$5,0)/VLOOKUP(A57,Цены!$A$2:$AW$100,ГЛАВНАЯ!$R$7,0)-1</f>
        <v>0.23404255319148914</v>
      </c>
      <c r="F57" s="26">
        <f>VLOOKUP(A57,Цены!$A$2:$AW$100,ГЛАВНАЯ!$R$5,0)/VLOOKUP(A57,Цены!$A$2:$AW$100,ГЛАВНАЯ!$R$10,0)-1</f>
        <v>0.23558897243107757</v>
      </c>
      <c r="G57" s="29">
        <f>VLOOKUP(A57,Цены!$A$2:$AW$100,ГЛАВНАЯ!$R$5,0)/VLOOKUP(A57,Цены!$A$2:$AW$100,ГЛАВНАЯ!$R$4,0)-1</f>
        <v>0.1333333333333333</v>
      </c>
    </row>
    <row r="58" spans="1:7" s="1" customFormat="1" ht="13.5" thickBot="1">
      <c r="A58" s="8" t="s">
        <v>22</v>
      </c>
      <c r="B58" s="9" t="s">
        <v>90</v>
      </c>
      <c r="C58" s="21" t="s">
        <v>69</v>
      </c>
      <c r="D58" s="26">
        <f>VLOOKUP(A58,Цены!$A$2:$AW$100,ГЛАВНАЯ!$R$5,0)/VLOOKUP(A58,Цены!$A$2:$AW$100,ГЛАВНАЯ!$R$6,0)-1</f>
        <v>0.023230686115613297</v>
      </c>
      <c r="E58" s="26">
        <f>VLOOKUP(A58,Цены!$A$2:$AW$100,ГЛАВНАЯ!$R$5,0)/VLOOKUP(A58,Цены!$A$2:$AW$100,ГЛАВНАЯ!$R$7,0)-1</f>
        <v>0.33286418015482067</v>
      </c>
      <c r="F58" s="26">
        <f>VLOOKUP(A58,Цены!$A$2:$AW$100,ГЛАВНАЯ!$R$5,0)/VLOOKUP(A58,Цены!$A$2:$AW$100,ГЛАВНАЯ!$R$10,0)-1</f>
        <v>0.4659442724458207</v>
      </c>
      <c r="G58" s="29">
        <f>VLOOKUP(A58,Цены!$A$2:$AW$100,ГЛАВНАЯ!$R$5,0)/VLOOKUP(A58,Цены!$A$2:$AW$100,ГЛАВНАЯ!$R$4,0)-1</f>
        <v>0.36258992805755397</v>
      </c>
    </row>
    <row r="59" spans="1:7" ht="12.75">
      <c r="A59" s="12" t="s">
        <v>23</v>
      </c>
      <c r="B59" s="6"/>
      <c r="C59" s="19"/>
      <c r="D59" s="27">
        <f>AVERAGE(D60:D62)</f>
        <v>0.004652600664657336</v>
      </c>
      <c r="E59" s="28">
        <f>AVERAGE(E60:E62)</f>
        <v>0.07368668326573917</v>
      </c>
      <c r="F59" s="28">
        <f>AVERAGE(F60:F62)</f>
        <v>0.10554364664614502</v>
      </c>
      <c r="G59" s="28">
        <f>AVERAGE(G60:G62)</f>
        <v>-0.05265360271049424</v>
      </c>
    </row>
    <row r="60" spans="1:7" ht="12.75">
      <c r="A60" s="7" t="s">
        <v>91</v>
      </c>
      <c r="B60" s="5" t="s">
        <v>266</v>
      </c>
      <c r="C60" s="20" t="s">
        <v>92</v>
      </c>
      <c r="D60" s="26">
        <f>VLOOKUP(A60,Цены!$A$2:$AW$100,ГЛАВНАЯ!$R$5,0)/VLOOKUP(A60,Цены!$A$2:$AW$100,ГЛАВНАЯ!$R$6,0)-1</f>
        <v>0.03157894736842115</v>
      </c>
      <c r="E60" s="26">
        <f>VLOOKUP(A60,Цены!$A$2:$AW$100,ГЛАВНАЯ!$R$5,0)/VLOOKUP(A60,Цены!$A$2:$AW$100,ГЛАВНАЯ!$R$7,0)-1</f>
        <v>0.04033970276008492</v>
      </c>
      <c r="F60" s="26">
        <f>VLOOKUP(A60,Цены!$A$2:$AW$100,ГЛАВНАЯ!$R$5,0)/VLOOKUP(A60,Цены!$A$2:$AW$100,ГЛАВНАЯ!$R$10,0)-1</f>
        <v>0.14754098360655732</v>
      </c>
      <c r="G60" s="29">
        <f>VLOOKUP(A60,Цены!$A$2:$AW$100,ГЛАВНАЯ!$R$5,0)/VLOOKUP(A60,Цены!$A$2:$AW$100,ГЛАВНАЯ!$R$4,0)-1</f>
        <v>-0.03543307086614167</v>
      </c>
    </row>
    <row r="61" spans="1:7" ht="12.75">
      <c r="A61" s="7" t="s">
        <v>191</v>
      </c>
      <c r="B61" s="5" t="s">
        <v>93</v>
      </c>
      <c r="C61" s="20" t="s">
        <v>69</v>
      </c>
      <c r="D61" s="26">
        <f>VLOOKUP(A61,Цены!$A$2:$AW$100,ГЛАВНАЯ!$R$5,0)/VLOOKUP(A61,Цены!$A$2:$AW$100,ГЛАВНАЯ!$R$6,0)-1</f>
        <v>0</v>
      </c>
      <c r="E61" s="26">
        <f>VLOOKUP(A61,Цены!$A$2:$AW$100,ГЛАВНАЯ!$R$5,0)/VLOOKUP(A61,Цены!$A$2:$AW$100,ГЛАВНАЯ!$R$7,0)-1</f>
        <v>0.15307057745187902</v>
      </c>
      <c r="F61" s="26">
        <f>VLOOKUP(A61,Цены!$A$2:$AW$100,ГЛАВНАЯ!$R$5,0)/VLOOKUP(A61,Цены!$A$2:$AW$100,ГЛАВНАЯ!$R$10,0)-1</f>
        <v>0.09868995633187772</v>
      </c>
      <c r="G61" s="29">
        <f>VLOOKUP(A61,Цены!$A$2:$AW$100,ГЛАВНАЯ!$R$5,0)/VLOOKUP(A61,Цены!$A$2:$AW$100,ГЛАВНАЯ!$R$4,0)-1</f>
        <v>-0.04312770974366775</v>
      </c>
    </row>
    <row r="62" spans="1:7" ht="13.5" thickBot="1">
      <c r="A62" s="8" t="s">
        <v>192</v>
      </c>
      <c r="B62" s="9" t="s">
        <v>267</v>
      </c>
      <c r="C62" s="21" t="s">
        <v>268</v>
      </c>
      <c r="D62" s="26">
        <f>VLOOKUP(A62,Цены!$A$2:$AW$100,ГЛАВНАЯ!$R$5,0)/VLOOKUP(A62,Цены!$A$2:$AW$100,ГЛАВНАЯ!$R$6,0)-1</f>
        <v>-0.017621145374449143</v>
      </c>
      <c r="E62" s="26">
        <f>VLOOKUP(A62,Цены!$A$2:$AW$100,ГЛАВНАЯ!$R$5,0)/VLOOKUP(A62,Цены!$A$2:$AW$100,ГЛАВНАЯ!$R$7,0)-1</f>
        <v>0.02764976958525356</v>
      </c>
      <c r="F62" s="26">
        <f>VLOOKUP(A62,Цены!$A$2:$AW$100,ГЛАВНАЯ!$R$5,0)/VLOOKUP(A62,Цены!$A$2:$AW$100,ГЛАВНАЯ!$R$10,0)-1</f>
        <v>0.07040000000000002</v>
      </c>
      <c r="G62" s="29">
        <f>VLOOKUP(A62,Цены!$A$2:$AW$100,ГЛАВНАЯ!$R$5,0)/VLOOKUP(A62,Цены!$A$2:$AW$100,ГЛАВНАЯ!$R$4,0)-1</f>
        <v>-0.0794000275216733</v>
      </c>
    </row>
    <row r="63" spans="1:7" ht="12.75">
      <c r="A63" s="12" t="s">
        <v>24</v>
      </c>
      <c r="B63" s="6"/>
      <c r="C63" s="19"/>
      <c r="D63" s="27">
        <f>AVERAGE(D64:D67)</f>
        <v>0.18652953140470319</v>
      </c>
      <c r="E63" s="28">
        <f>AVERAGE(E64:E67)</f>
        <v>0.5037908350718516</v>
      </c>
      <c r="F63" s="28">
        <f>AVERAGE(F64:F67)</f>
        <v>0.3386201321521489</v>
      </c>
      <c r="G63" s="28">
        <f>AVERAGE(G64:G67)</f>
        <v>0.37988491699807575</v>
      </c>
    </row>
    <row r="64" spans="1:7" s="1" customFormat="1" ht="12.75">
      <c r="A64" s="7" t="s">
        <v>25</v>
      </c>
      <c r="B64" s="5" t="s">
        <v>94</v>
      </c>
      <c r="C64" s="20" t="s">
        <v>69</v>
      </c>
      <c r="D64" s="26">
        <f>VLOOKUP(A64,Цены!$A$2:$AW$100,ГЛАВНАЯ!$R$5,0)/VLOOKUP(A64,Цены!$A$2:$AW$100,ГЛАВНАЯ!$R$6,0)-1</f>
        <v>0.14778325123152714</v>
      </c>
      <c r="E64" s="26">
        <f>VLOOKUP(A64,Цены!$A$2:$AW$100,ГЛАВНАЯ!$R$5,0)/VLOOKUP(A64,Цены!$A$2:$AW$100,ГЛАВНАЯ!$R$7,0)-1</f>
        <v>0.1847457627118645</v>
      </c>
      <c r="F64" s="26">
        <f>VLOOKUP(A64,Цены!$A$2:$AW$100,ГЛАВНАЯ!$R$5,0)/VLOOKUP(A64,Цены!$A$2:$AW$100,ГЛАВНАЯ!$R$10,0)-1</f>
        <v>0.0014326647564470996</v>
      </c>
      <c r="G64" s="29">
        <f>VLOOKUP(A64,Цены!$A$2:$AW$100,ГЛАВНАЯ!$R$5,0)/VLOOKUP(A64,Цены!$A$2:$AW$100,ГЛАВНАЯ!$R$4,0)-1</f>
        <v>-0.02781641168289295</v>
      </c>
    </row>
    <row r="65" spans="1:7" s="1" customFormat="1" ht="12.75">
      <c r="A65" s="7" t="s">
        <v>26</v>
      </c>
      <c r="B65" s="5"/>
      <c r="C65" s="20" t="s">
        <v>69</v>
      </c>
      <c r="D65" s="26">
        <f>VLOOKUP(A65,Цены!$A$2:$AW$100,ГЛАВНАЯ!$R$5,0)/VLOOKUP(A65,Цены!$A$2:$AW$100,ГЛАВНАЯ!$R$6,0)-1</f>
        <v>0.3245856353591159</v>
      </c>
      <c r="E65" s="26">
        <f>VLOOKUP(A65,Цены!$A$2:$AW$100,ГЛАВНАЯ!$R$5,0)/VLOOKUP(A65,Цены!$A$2:$AW$100,ГЛАВНАЯ!$R$7,0)-1</f>
        <v>0.3431372549019607</v>
      </c>
      <c r="F65" s="26">
        <f>VLOOKUP(A65,Цены!$A$2:$AW$100,ГЛАВНАЯ!$R$5,0)/VLOOKUP(A65,Цены!$A$2:$AW$100,ГЛАВНАЯ!$R$10,0)-1</f>
        <v>0.6854130052724079</v>
      </c>
      <c r="G65" s="29">
        <f>VLOOKUP(A65,Цены!$A$2:$AW$100,ГЛАВНАЯ!$R$5,0)/VLOOKUP(A65,Цены!$A$2:$AW$100,ГЛАВНАЯ!$R$4,0)-1</f>
        <v>0.8128544423440456</v>
      </c>
    </row>
    <row r="66" spans="1:7" s="1" customFormat="1" ht="12.75">
      <c r="A66" s="7" t="s">
        <v>27</v>
      </c>
      <c r="B66" s="5"/>
      <c r="C66" s="20" t="s">
        <v>69</v>
      </c>
      <c r="D66" s="26">
        <f>VLOOKUP(A66,Цены!$A$2:$AW$100,ГЛАВНАЯ!$R$5,0)/VLOOKUP(A66,Цены!$A$2:$AW$100,ГЛАВНАЯ!$R$6,0)-1</f>
        <v>0.3548895899053628</v>
      </c>
      <c r="E66" s="26">
        <f>VLOOKUP(A66,Цены!$A$2:$AW$100,ГЛАВНАЯ!$R$5,0)/VLOOKUP(A66,Цены!$A$2:$AW$100,ГЛАВНАЯ!$R$7,0)-1</f>
        <v>1.4129213483146068</v>
      </c>
      <c r="F66" s="26">
        <f>VLOOKUP(A66,Цены!$A$2:$AW$100,ГЛАВНАЯ!$R$5,0)/VLOOKUP(A66,Цены!$A$2:$AW$100,ГЛАВНАЯ!$R$10,0)-1</f>
        <v>0.6909448818897639</v>
      </c>
      <c r="G66" s="29">
        <f>VLOOKUP(A66,Цены!$A$2:$AW$100,ГЛАВНАЯ!$R$5,0)/VLOOKUP(A66,Цены!$A$2:$AW$100,ГЛАВНАЯ!$R$4,0)-1</f>
        <v>0.5339285714285715</v>
      </c>
    </row>
    <row r="67" spans="1:7" s="1" customFormat="1" ht="13.5" thickBot="1">
      <c r="A67" s="8" t="s">
        <v>28</v>
      </c>
      <c r="B67" s="9"/>
      <c r="C67" s="21" t="s">
        <v>69</v>
      </c>
      <c r="D67" s="26">
        <f>VLOOKUP(A67,Цены!$A$2:$AW$100,ГЛАВНАЯ!$R$5,0)/VLOOKUP(A67,Цены!$A$2:$AW$100,ГЛАВНАЯ!$R$6,0)-1</f>
        <v>-0.08114035087719307</v>
      </c>
      <c r="E67" s="26">
        <f>VLOOKUP(A67,Цены!$A$2:$AW$100,ГЛАВНАЯ!$R$5,0)/VLOOKUP(A67,Цены!$A$2:$AW$100,ГЛАВНАЯ!$R$7,0)-1</f>
        <v>0.07435897435897432</v>
      </c>
      <c r="F67" s="26">
        <f>VLOOKUP(A67,Цены!$A$2:$AW$100,ГЛАВНАЯ!$R$5,0)/VLOOKUP(A67,Цены!$A$2:$AW$100,ГЛАВНАЯ!$R$10,0)-1</f>
        <v>-0.023310023310023298</v>
      </c>
      <c r="G67" s="29">
        <f>VLOOKUP(A67,Цены!$A$2:$AW$100,ГЛАВНАЯ!$R$5,0)/VLOOKUP(A67,Цены!$A$2:$AW$100,ГЛАВНАЯ!$R$4,0)-1</f>
        <v>0.20057306590257884</v>
      </c>
    </row>
    <row r="68" spans="1:7" ht="12.75">
      <c r="A68" s="12" t="s">
        <v>29</v>
      </c>
      <c r="B68" s="6"/>
      <c r="C68" s="19"/>
      <c r="D68" s="27">
        <f>AVERAGE(D69:D76)</f>
        <v>0.09092550008986289</v>
      </c>
      <c r="E68" s="28">
        <f>AVERAGE(E69:E76)</f>
        <v>0.8629907886977924</v>
      </c>
      <c r="F68" s="28">
        <f>AVERAGE(F69:F76)</f>
        <v>-0.0971626727173997</v>
      </c>
      <c r="G68" s="28">
        <f>AVERAGE(G69:G76)</f>
        <v>0.3017946880188188</v>
      </c>
    </row>
    <row r="69" spans="1:7" s="1" customFormat="1" ht="12.75">
      <c r="A69" s="7" t="s">
        <v>30</v>
      </c>
      <c r="B69" s="5"/>
      <c r="C69" s="20" t="s">
        <v>69</v>
      </c>
      <c r="D69" s="26">
        <f>VLOOKUP(A69,Цены!$A$2:$AW$100,ГЛАВНАЯ!$R$5,0)/VLOOKUP(A69,Цены!$A$2:$AW$100,ГЛАВНАЯ!$R$6,0)-1</f>
        <v>0.4700460829493087</v>
      </c>
      <c r="E69" s="26">
        <f>VLOOKUP(A69,Цены!$A$2:$AW$100,ГЛАВНАЯ!$R$5,0)/VLOOKUP(A69,Цены!$A$2:$AW$100,ГЛАВНАЯ!$R$7,0)-1</f>
        <v>2.127450980392157</v>
      </c>
      <c r="F69" s="26">
        <f>VLOOKUP(A69,Цены!$A$2:$AW$100,ГЛАВНАЯ!$R$5,0)/VLOOKUP(A69,Цены!$A$2:$AW$100,ГЛАВНАЯ!$R$10,0)-1</f>
        <v>-0.07536231884057976</v>
      </c>
      <c r="G69" s="29">
        <f>VLOOKUP(A69,Цены!$A$2:$AW$100,ГЛАВНАЯ!$R$5,0)/VLOOKUP(A69,Цены!$A$2:$AW$100,ГЛАВНАЯ!$R$4,0)-1</f>
        <v>0.782122905027933</v>
      </c>
    </row>
    <row r="70" spans="1:7" s="1" customFormat="1" ht="12.75">
      <c r="A70" s="7" t="s">
        <v>31</v>
      </c>
      <c r="B70" s="5"/>
      <c r="C70" s="20" t="s">
        <v>69</v>
      </c>
      <c r="D70" s="26">
        <f>VLOOKUP(A70,Цены!$A$2:$AW$100,ГЛАВНАЯ!$R$5,0)/VLOOKUP(A70,Цены!$A$2:$AW$100,ГЛАВНАЯ!$R$6,0)-1</f>
        <v>-0.07523510971786829</v>
      </c>
      <c r="E70" s="26">
        <f>VLOOKUP(A70,Цены!$A$2:$AW$100,ГЛАВНАЯ!$R$5,0)/VLOOKUP(A70,Цены!$A$2:$AW$100,ГЛАВНАЯ!$R$7,0)-1</f>
        <v>2.172043010752688</v>
      </c>
      <c r="F70" s="26">
        <f>VLOOKUP(A70,Цены!$A$2:$AW$100,ГЛАВНАЯ!$R$5,0)/VLOOKUP(A70,Цены!$A$2:$AW$100,ГЛАВНАЯ!$R$10,0)-1</f>
        <v>-0.11940298507462688</v>
      </c>
      <c r="G70" s="29">
        <f>VLOOKUP(A70,Цены!$A$2:$AW$100,ГЛАВНАЯ!$R$5,0)/VLOOKUP(A70,Цены!$A$2:$AW$100,ГЛАВНАЯ!$R$4,0)-1</f>
        <v>0.745562130177515</v>
      </c>
    </row>
    <row r="71" spans="1:7" s="1" customFormat="1" ht="12.75">
      <c r="A71" s="7" t="s">
        <v>96</v>
      </c>
      <c r="B71" s="5"/>
      <c r="C71" s="20" t="s">
        <v>69</v>
      </c>
      <c r="D71" s="26">
        <f>VLOOKUP(A71,Цены!$A$2:$AW$100,ГЛАВНАЯ!$R$5,0)/VLOOKUP(A71,Цены!$A$2:$AW$100,ГЛАВНАЯ!$R$6,0)-1</f>
        <v>0.4244186046511629</v>
      </c>
      <c r="E71" s="26">
        <f>VLOOKUP(A71,Цены!$A$2:$AW$100,ГЛАВНАЯ!$R$5,0)/VLOOKUP(A71,Цены!$A$2:$AW$100,ГЛАВНАЯ!$R$7,0)-1</f>
        <v>1.7528089887640448</v>
      </c>
      <c r="F71" s="26">
        <f>VLOOKUP(A71,Цены!$A$2:$AW$100,ГЛАВНАЯ!$R$5,0)/VLOOKUP(A71,Цены!$A$2:$AW$100,ГЛАВНАЯ!$R$10,0)-1</f>
        <v>0</v>
      </c>
      <c r="G71" s="29">
        <f>VLOOKUP(A71,Цены!$A$2:$AW$100,ГЛАВНАЯ!$R$5,0)/VLOOKUP(A71,Цены!$A$2:$AW$100,ГЛАВНАЯ!$R$4,0)-1</f>
        <v>-0.016064257028112428</v>
      </c>
    </row>
    <row r="72" spans="1:7" s="1" customFormat="1" ht="12.75">
      <c r="A72" s="7" t="s">
        <v>97</v>
      </c>
      <c r="B72" s="5"/>
      <c r="C72" s="20" t="s">
        <v>69</v>
      </c>
      <c r="D72" s="26">
        <f>VLOOKUP(A72,Цены!$A$2:$AW$100,ГЛАВНАЯ!$R$5,0)/VLOOKUP(A72,Цены!$A$2:$AW$100,ГЛАВНАЯ!$R$6,0)-1</f>
        <v>-0.32606438213914846</v>
      </c>
      <c r="E72" s="26">
        <f>VLOOKUP(A72,Цены!$A$2:$AW$100,ГЛАВНАЯ!$R$5,0)/VLOOKUP(A72,Цены!$A$2:$AW$100,ГЛАВНАЯ!$R$7,0)-1</f>
        <v>-0.35035035035035034</v>
      </c>
      <c r="F72" s="26">
        <f>VLOOKUP(A72,Цены!$A$2:$AW$100,ГЛАВНАЯ!$R$5,0)/VLOOKUP(A72,Цены!$A$2:$AW$100,ГЛАВНАЯ!$R$10,0)-1</f>
        <v>-0.029895366218236186</v>
      </c>
      <c r="G72" s="29">
        <f>VLOOKUP(A72,Цены!$A$2:$AW$100,ГЛАВНАЯ!$R$5,0)/VLOOKUP(A72,Цены!$A$2:$AW$100,ГЛАВНАЯ!$R$4,0)-1</f>
        <v>-0.15604681404421328</v>
      </c>
    </row>
    <row r="73" spans="1:7" s="1" customFormat="1" ht="12.75">
      <c r="A73" s="7" t="s">
        <v>32</v>
      </c>
      <c r="B73" s="5"/>
      <c r="C73" s="20" t="s">
        <v>69</v>
      </c>
      <c r="D73" s="26">
        <f>VLOOKUP(A73,Цены!$A$2:$AW$100,ГЛАВНАЯ!$R$5,0)/VLOOKUP(A73,Цены!$A$2:$AW$100,ГЛАВНАЯ!$R$6,0)-1</f>
        <v>-0.33161688980432535</v>
      </c>
      <c r="E73" s="26">
        <f>VLOOKUP(A73,Цены!$A$2:$AW$100,ГЛАВНАЯ!$R$5,0)/VLOOKUP(A73,Цены!$A$2:$AW$100,ГЛАВНАЯ!$R$7,0)-1</f>
        <v>-0.15052356020942403</v>
      </c>
      <c r="F73" s="26">
        <f>VLOOKUP(A73,Цены!$A$2:$AW$100,ГЛАВНАЯ!$R$5,0)/VLOOKUP(A73,Цены!$A$2:$AW$100,ГЛАВНАЯ!$R$10,0)-1</f>
        <v>-0.02406015037593978</v>
      </c>
      <c r="G73" s="29">
        <f>VLOOKUP(A73,Цены!$A$2:$AW$100,ГЛАВНАЯ!$R$5,0)/VLOOKUP(A73,Цены!$A$2:$AW$100,ГЛАВНАЯ!$R$4,0)-1</f>
        <v>-0.23557126030624265</v>
      </c>
    </row>
    <row r="74" spans="1:7" s="1" customFormat="1" ht="12.75">
      <c r="A74" s="7" t="s">
        <v>33</v>
      </c>
      <c r="B74" s="5"/>
      <c r="C74" s="20" t="s">
        <v>69</v>
      </c>
      <c r="D74" s="26">
        <f>VLOOKUP(A74,Цены!$A$2:$AW$100,ГЛАВНАЯ!$R$5,0)/VLOOKUP(A74,Цены!$A$2:$AW$100,ГЛАВНАЯ!$R$6,0)-1</f>
        <v>0.20066889632107032</v>
      </c>
      <c r="E74" s="26">
        <f>VLOOKUP(A74,Цены!$A$2:$AW$100,ГЛАВНАЯ!$R$5,0)/VLOOKUP(A74,Цены!$A$2:$AW$100,ГЛАВНАЯ!$R$7,0)-1</f>
        <v>0.502092050209205</v>
      </c>
      <c r="F74" s="26">
        <f>VLOOKUP(A74,Цены!$A$2:$AW$100,ГЛАВНАЯ!$R$5,0)/VLOOKUP(A74,Цены!$A$2:$AW$100,ГЛАВНАЯ!$R$10,0)-1</f>
        <v>0.15064102564102555</v>
      </c>
      <c r="G74" s="29">
        <f>VLOOKUP(A74,Цены!$A$2:$AW$100,ГЛАВНАЯ!$R$5,0)/VLOOKUP(A74,Цены!$A$2:$AW$100,ГЛАВНАЯ!$R$4,0)-1</f>
        <v>0.7095238095238094</v>
      </c>
    </row>
    <row r="75" spans="1:7" s="1" customFormat="1" ht="12.75">
      <c r="A75" s="7" t="s">
        <v>34</v>
      </c>
      <c r="B75" s="5"/>
      <c r="C75" s="20" t="s">
        <v>69</v>
      </c>
      <c r="D75" s="26">
        <f>VLOOKUP(A75,Цены!$A$2:$AW$100,ГЛАВНАЯ!$R$5,0)/VLOOKUP(A75,Цены!$A$2:$AW$100,ГЛАВНАЯ!$R$6,0)-1</f>
        <v>0.3779527559055118</v>
      </c>
      <c r="E75" s="26">
        <f>VLOOKUP(A75,Цены!$A$2:$AW$100,ГЛАВНАЯ!$R$5,0)/VLOOKUP(A75,Цены!$A$2:$AW$100,ГЛАВНАЯ!$R$7,0)-1</f>
        <v>0.8817204301075268</v>
      </c>
      <c r="F75" s="26">
        <f>VLOOKUP(A75,Цены!$A$2:$AW$100,ГЛАВНАЯ!$R$5,0)/VLOOKUP(A75,Цены!$A$2:$AW$100,ГЛАВНАЯ!$R$10,0)-1</f>
        <v>-0.668560606060606</v>
      </c>
      <c r="G75" s="29">
        <f>VLOOKUP(A75,Цены!$A$2:$AW$100,ГЛАВНАЯ!$R$5,0)/VLOOKUP(A75,Цены!$A$2:$AW$100,ГЛАВНАЯ!$R$4,0)-1</f>
        <v>0.17449664429530198</v>
      </c>
    </row>
    <row r="76" spans="1:7" ht="13.5" thickBot="1">
      <c r="A76" s="8" t="s">
        <v>193</v>
      </c>
      <c r="B76" s="9" t="s">
        <v>269</v>
      </c>
      <c r="C76" s="21" t="s">
        <v>42</v>
      </c>
      <c r="D76" s="26">
        <f>VLOOKUP(A76,Цены!$A$2:$AW$100,ГЛАВНАЯ!$R$5,0)/VLOOKUP(A76,Цены!$A$2:$AW$100,ГЛАВНАЯ!$R$6,0)-1</f>
        <v>-0.012765957446808529</v>
      </c>
      <c r="E76" s="26">
        <f>VLOOKUP(A76,Цены!$A$2:$AW$100,ГЛАВНАЯ!$R$5,0)/VLOOKUP(A76,Цены!$A$2:$AW$100,ГЛАВНАЯ!$R$7,0)-1</f>
        <v>-0.03131524008350728</v>
      </c>
      <c r="F76" s="26">
        <f>VLOOKUP(A76,Цены!$A$2:$AW$100,ГЛАВНАЯ!$R$5,0)/VLOOKUP(A76,Цены!$A$2:$AW$100,ГЛАВНАЯ!$R$10,0)-1</f>
        <v>-0.010660980810234588</v>
      </c>
      <c r="G76" s="29">
        <f>VLOOKUP(A76,Цены!$A$2:$AW$100,ГЛАВНАЯ!$R$5,0)/VLOOKUP(A76,Цены!$A$2:$AW$100,ГЛАВНАЯ!$R$4,0)-1</f>
        <v>0.41033434650455924</v>
      </c>
    </row>
    <row r="77" spans="1:7" ht="12.75">
      <c r="A77" s="12" t="s">
        <v>35</v>
      </c>
      <c r="B77" s="6"/>
      <c r="C77" s="19"/>
      <c r="D77" s="27">
        <f>AVERAGE(D78:D87)</f>
        <v>0.03231681473474043</v>
      </c>
      <c r="E77" s="28">
        <f>AVERAGE(E78:E87)</f>
        <v>0.08222792124189807</v>
      </c>
      <c r="F77" s="28">
        <f>AVERAGE(F78:F87)</f>
        <v>0.13868616550157375</v>
      </c>
      <c r="G77" s="28">
        <f>AVERAGE(G78:G87)</f>
        <v>0.2949156784789714</v>
      </c>
    </row>
    <row r="78" spans="1:7" s="1" customFormat="1" ht="12.75">
      <c r="A78" s="7" t="s">
        <v>36</v>
      </c>
      <c r="B78" s="5" t="s">
        <v>98</v>
      </c>
      <c r="C78" s="20" t="s">
        <v>99</v>
      </c>
      <c r="D78" s="26">
        <f>VLOOKUP(A78,Цены!$A$2:$AW$100,ГЛАВНАЯ!$R$5,0)/VLOOKUP(A78,Цены!$A$2:$AW$100,ГЛАВНАЯ!$R$6,0)-1</f>
        <v>0</v>
      </c>
      <c r="E78" s="26">
        <f>VLOOKUP(A78,Цены!$A$2:$AW$100,ГЛАВНАЯ!$R$5,0)/VLOOKUP(A78,Цены!$A$2:$AW$100,ГЛАВНАЯ!$R$7,0)-1</f>
        <v>0</v>
      </c>
      <c r="F78" s="26">
        <f>VLOOKUP(A78,Цены!$A$2:$AW$100,ГЛАВНАЯ!$R$5,0)/VLOOKUP(A78,Цены!$A$2:$AW$100,ГЛАВНАЯ!$R$10,0)-1</f>
        <v>0.029914529914529808</v>
      </c>
      <c r="G78" s="29">
        <f>VLOOKUP(A78,Цены!$A$2:$AW$100,ГЛАВНАЯ!$R$5,0)/VLOOKUP(A78,Цены!$A$2:$AW$100,ГЛАВНАЯ!$R$4,0)-1</f>
        <v>0.08023307933662016</v>
      </c>
    </row>
    <row r="79" spans="1:7" ht="12.75">
      <c r="A79" s="7" t="s">
        <v>194</v>
      </c>
      <c r="B79" s="5" t="s">
        <v>100</v>
      </c>
      <c r="C79" s="20" t="s">
        <v>60</v>
      </c>
      <c r="D79" s="26">
        <f>VLOOKUP(A79,Цены!$A$2:$AW$100,ГЛАВНАЯ!$R$5,0)/VLOOKUP(A79,Цены!$A$2:$AW$100,ГЛАВНАЯ!$R$6,0)-1</f>
        <v>0</v>
      </c>
      <c r="E79" s="26">
        <f>VLOOKUP(A79,Цены!$A$2:$AW$100,ГЛАВНАЯ!$R$5,0)/VLOOKUP(A79,Цены!$A$2:$AW$100,ГЛАВНАЯ!$R$7,0)-1</f>
        <v>0.07471980074719808</v>
      </c>
      <c r="F79" s="26">
        <f>VLOOKUP(A79,Цены!$A$2:$AW$100,ГЛАВНАЯ!$R$5,0)/VLOOKUP(A79,Цены!$A$2:$AW$100,ГЛАВНАЯ!$R$10,0)-1</f>
        <v>0.16150740242261108</v>
      </c>
      <c r="G79" s="29">
        <f>VLOOKUP(A79,Цены!$A$2:$AW$100,ГЛАВНАЯ!$R$5,0)/VLOOKUP(A79,Цены!$A$2:$AW$100,ГЛАВНАЯ!$R$4,0)-1</f>
        <v>0.1370223978919629</v>
      </c>
    </row>
    <row r="80" spans="1:7" ht="12.75">
      <c r="A80" s="7" t="s">
        <v>195</v>
      </c>
      <c r="B80" s="5" t="s">
        <v>101</v>
      </c>
      <c r="C80" s="20" t="s">
        <v>102</v>
      </c>
      <c r="D80" s="26">
        <f>VLOOKUP(A80,Цены!$A$2:$AW$100,ГЛАВНАЯ!$R$5,0)/VLOOKUP(A80,Цены!$A$2:$AW$100,ГЛАВНАЯ!$R$6,0)-1</f>
        <v>0</v>
      </c>
      <c r="E80" s="26">
        <f>VLOOKUP(A80,Цены!$A$2:$AW$100,ГЛАВНАЯ!$R$5,0)/VLOOKUP(A80,Цены!$A$2:$AW$100,ГЛАВНАЯ!$R$7,0)-1</f>
        <v>0.060317460317460325</v>
      </c>
      <c r="F80" s="26">
        <f>VLOOKUP(A80,Цены!$A$2:$AW$100,ГЛАВНАЯ!$R$5,0)/VLOOKUP(A80,Цены!$A$2:$AW$100,ГЛАВНАЯ!$R$10,0)-1</f>
        <v>-0.04434907010014322</v>
      </c>
      <c r="G80" s="29">
        <f>VLOOKUP(A80,Цены!$A$2:$AW$100,ГЛАВНАЯ!$R$5,0)/VLOOKUP(A80,Цены!$A$2:$AW$100,ГЛАВНАЯ!$R$4,0)-1</f>
        <v>0.3577235772357723</v>
      </c>
    </row>
    <row r="81" spans="1:7" s="1" customFormat="1" ht="12.75">
      <c r="A81" s="7" t="s">
        <v>273</v>
      </c>
      <c r="B81" s="5" t="s">
        <v>272</v>
      </c>
      <c r="C81" s="20" t="s">
        <v>103</v>
      </c>
      <c r="D81" s="26">
        <f>VLOOKUP(A81,Цены!$A$2:$AW$100,ГЛАВНАЯ!$R$5,0)/VLOOKUP(A81,Цены!$A$2:$AW$100,ГЛАВНАЯ!$R$6,0)-1</f>
        <v>0.25217391304347836</v>
      </c>
      <c r="E81" s="26">
        <f>VLOOKUP(A81,Цены!$A$2:$AW$100,ГЛАВНАЯ!$R$5,0)/VLOOKUP(A81,Цены!$A$2:$AW$100,ГЛАВНАЯ!$R$7,0)-1</f>
        <v>0.48453608247422686</v>
      </c>
      <c r="F81" s="26">
        <f>VLOOKUP(A81,Цены!$A$2:$AW$100,ГЛАВНАЯ!$R$5,0)/VLOOKUP(A81,Цены!$A$2:$AW$100,ГЛАВНАЯ!$R$10,0)-1</f>
        <v>0.8701298701298701</v>
      </c>
      <c r="G81" s="29">
        <f>VLOOKUP(A81,Цены!$A$2:$AW$100,ГЛАВНАЯ!$R$5,0)/VLOOKUP(A81,Цены!$A$2:$AW$100,ГЛАВНАЯ!$R$4,0)-1</f>
        <v>0.8</v>
      </c>
    </row>
    <row r="82" spans="1:7" s="1" customFormat="1" ht="12.75">
      <c r="A82" s="7" t="s">
        <v>37</v>
      </c>
      <c r="B82" s="5" t="s">
        <v>104</v>
      </c>
      <c r="C82" s="20" t="s">
        <v>105</v>
      </c>
      <c r="D82" s="26">
        <f>VLOOKUP(A82,Цены!$A$2:$AW$100,ГЛАВНАЯ!$R$5,0)/VLOOKUP(A82,Цены!$A$2:$AW$100,ГЛАВНАЯ!$R$6,0)-1</f>
        <v>0</v>
      </c>
      <c r="E82" s="26">
        <f>VLOOKUP(A82,Цены!$A$2:$AW$100,ГЛАВНАЯ!$R$5,0)/VLOOKUP(A82,Цены!$A$2:$AW$100,ГЛАВНАЯ!$R$7,0)-1</f>
        <v>0.07339449541284404</v>
      </c>
      <c r="F82" s="26">
        <f>VLOOKUP(A82,Цены!$A$2:$AW$100,ГЛАВНАЯ!$R$5,0)/VLOOKUP(A82,Цены!$A$2:$AW$100,ГЛАВНАЯ!$R$10,0)-1</f>
        <v>0.07339449541284404</v>
      </c>
      <c r="G82" s="29">
        <f>VLOOKUP(A82,Цены!$A$2:$AW$100,ГЛАВНАЯ!$R$5,0)/VLOOKUP(A82,Цены!$A$2:$AW$100,ГЛАВНАЯ!$R$4,0)-1</f>
        <v>0.139240506329114</v>
      </c>
    </row>
    <row r="83" spans="1:7" ht="12.75">
      <c r="A83" s="7" t="s">
        <v>196</v>
      </c>
      <c r="B83" s="5" t="s">
        <v>106</v>
      </c>
      <c r="C83" s="20" t="s">
        <v>95</v>
      </c>
      <c r="D83" s="26">
        <f>VLOOKUP(A83,Цены!$A$2:$AW$100,ГЛАВНАЯ!$R$5,0)/VLOOKUP(A83,Цены!$A$2:$AW$100,ГЛАВНАЯ!$R$6,0)-1</f>
        <v>-0.00944558521560579</v>
      </c>
      <c r="E83" s="26">
        <f>VLOOKUP(A83,Цены!$A$2:$AW$100,ГЛАВНАЯ!$R$5,0)/VLOOKUP(A83,Цены!$A$2:$AW$100,ГЛАВНАЯ!$R$7,0)-1</f>
        <v>-0.016714227476559373</v>
      </c>
      <c r="F83" s="26">
        <f>VLOOKUP(A83,Цены!$A$2:$AW$100,ГЛАВНАЯ!$R$5,0)/VLOOKUP(A83,Цены!$A$2:$AW$100,ГЛАВНАЯ!$R$10,0)-1</f>
        <v>0.09437386569872941</v>
      </c>
      <c r="G83" s="29">
        <f>VLOOKUP(A83,Цены!$A$2:$AW$100,ГЛАВНАЯ!$R$5,0)/VLOOKUP(A83,Цены!$A$2:$AW$100,ГЛАВНАЯ!$R$4,0)-1</f>
        <v>0.12238250348999524</v>
      </c>
    </row>
    <row r="84" spans="1:7" ht="12.75">
      <c r="A84" s="7" t="s">
        <v>197</v>
      </c>
      <c r="B84" s="5" t="s">
        <v>107</v>
      </c>
      <c r="C84" s="20" t="s">
        <v>108</v>
      </c>
      <c r="D84" s="26">
        <f>VLOOKUP(A84,Цены!$A$2:$AW$100,ГЛАВНАЯ!$R$5,0)/VLOOKUP(A84,Цены!$A$2:$AW$100,ГЛАВНАЯ!$R$6,0)-1</f>
        <v>0</v>
      </c>
      <c r="E84" s="26">
        <f>VLOOKUP(A84,Цены!$A$2:$AW$100,ГЛАВНАЯ!$R$5,0)/VLOOKUP(A84,Цены!$A$2:$AW$100,ГЛАВНАЯ!$R$7,0)-1</f>
        <v>0</v>
      </c>
      <c r="F84" s="26">
        <f>VLOOKUP(A84,Цены!$A$2:$AW$100,ГЛАВНАЯ!$R$5,0)/VLOOKUP(A84,Цены!$A$2:$AW$100,ГЛАВНАЯ!$R$10,0)-1</f>
        <v>0.11578947368421044</v>
      </c>
      <c r="G84" s="29">
        <f>VLOOKUP(A84,Цены!$A$2:$AW$100,ГЛАВНАЯ!$R$5,0)/VLOOKUP(A84,Цены!$A$2:$AW$100,ГЛАВНАЯ!$R$4,0)-1</f>
        <v>0.25073746312684375</v>
      </c>
    </row>
    <row r="85" spans="1:7" ht="12.75">
      <c r="A85" s="7" t="s">
        <v>198</v>
      </c>
      <c r="B85" s="5" t="s">
        <v>109</v>
      </c>
      <c r="C85" s="20" t="s">
        <v>110</v>
      </c>
      <c r="D85" s="26">
        <f>VLOOKUP(A85,Цены!$A$2:$AW$100,ГЛАВНАЯ!$R$5,0)/VLOOKUP(A85,Цены!$A$2:$AW$100,ГЛАВНАЯ!$R$6,0)-1</f>
        <v>0.07359050445103854</v>
      </c>
      <c r="E85" s="26">
        <f>VLOOKUP(A85,Цены!$A$2:$AW$100,ГЛАВНАЯ!$R$5,0)/VLOOKUP(A85,Цены!$A$2:$AW$100,ГЛАВНАЯ!$R$7,0)-1</f>
        <v>0.11391625615763545</v>
      </c>
      <c r="F85" s="26">
        <f>VLOOKUP(A85,Цены!$A$2:$AW$100,ГЛАВНАЯ!$R$5,0)/VLOOKUP(A85,Цены!$A$2:$AW$100,ГЛАВНАЯ!$R$10,0)-1</f>
        <v>0.0904159132007234</v>
      </c>
      <c r="G85" s="29">
        <f>VLOOKUP(A85,Цены!$A$2:$AW$100,ГЛАВНАЯ!$R$5,0)/VLOOKUP(A85,Цены!$A$2:$AW$100,ГЛАВНАЯ!$R$4,0)-1</f>
        <v>0.30143884892086326</v>
      </c>
    </row>
    <row r="86" spans="1:7" s="1" customFormat="1" ht="12.75">
      <c r="A86" s="7" t="s">
        <v>38</v>
      </c>
      <c r="B86" s="5" t="s">
        <v>145</v>
      </c>
      <c r="C86" s="20" t="s">
        <v>146</v>
      </c>
      <c r="D86" s="26">
        <f>VLOOKUP(A86,Цены!$A$2:$AW$100,ГЛАВНАЯ!$R$5,0)/VLOOKUP(A86,Цены!$A$2:$AW$100,ГЛАВНАЯ!$R$6,0)-1</f>
        <v>0</v>
      </c>
      <c r="E86" s="26">
        <f>VLOOKUP(A86,Цены!$A$2:$AW$100,ГЛАВНАЯ!$R$5,0)/VLOOKUP(A86,Цены!$A$2:$AW$100,ГЛАВНАЯ!$R$7,0)-1</f>
        <v>0.025260029717682153</v>
      </c>
      <c r="F86" s="26">
        <f>VLOOKUP(A86,Цены!$A$2:$AW$100,ГЛАВНАЯ!$R$5,0)/VLOOKUP(A86,Цены!$A$2:$AW$100,ГЛАВНАЯ!$R$10,0)-1</f>
        <v>0.029850746268656803</v>
      </c>
      <c r="G86" s="29">
        <f>VLOOKUP(A86,Цены!$A$2:$AW$100,ГЛАВНАЯ!$R$5,0)/VLOOKUP(A86,Цены!$A$2:$AW$100,ГЛАВНАЯ!$R$4,0)-1</f>
        <v>0.5333333333333334</v>
      </c>
    </row>
    <row r="87" spans="1:7" ht="13.5" thickBot="1">
      <c r="A87" s="8" t="s">
        <v>199</v>
      </c>
      <c r="B87" s="9" t="s">
        <v>111</v>
      </c>
      <c r="C87" s="21" t="s">
        <v>42</v>
      </c>
      <c r="D87" s="26">
        <f>VLOOKUP(A87,Цены!$A$2:$AW$100,ГЛАВНАЯ!$R$5,0)/VLOOKUP(A87,Цены!$A$2:$AW$100,ГЛАВНАЯ!$R$6,0)-1</f>
        <v>0.006849315068493178</v>
      </c>
      <c r="E87" s="26">
        <f>VLOOKUP(A87,Цены!$A$2:$AW$100,ГЛАВНАЯ!$R$5,0)/VLOOKUP(A87,Цены!$A$2:$AW$100,ГЛАВНАЯ!$R$7,0)-1</f>
        <v>0.006849315068493178</v>
      </c>
      <c r="F87" s="26">
        <f>VLOOKUP(A87,Цены!$A$2:$AW$100,ГЛАВНАЯ!$R$5,0)/VLOOKUP(A87,Цены!$A$2:$AW$100,ГЛАВНАЯ!$R$10,0)-1</f>
        <v>-0.0341655716162943</v>
      </c>
      <c r="G87" s="29">
        <f>VLOOKUP(A87,Цены!$A$2:$AW$100,ГЛАВНАЯ!$R$5,0)/VLOOKUP(A87,Цены!$A$2:$AW$100,ГЛАВНАЯ!$R$4,0)-1</f>
        <v>0.22704507512520866</v>
      </c>
    </row>
    <row r="88" spans="1:7" ht="12.75">
      <c r="A88" s="12" t="s">
        <v>117</v>
      </c>
      <c r="B88" s="6"/>
      <c r="C88" s="19"/>
      <c r="D88" s="27">
        <f>AVERAGE(D89:D99)</f>
        <v>0.06766188267318668</v>
      </c>
      <c r="E88" s="28">
        <f>AVERAGE(E89:E99)</f>
        <v>0.10526825028015319</v>
      </c>
      <c r="F88" s="28">
        <f>AVERAGE(F89:F99)</f>
        <v>0.04803799250035516</v>
      </c>
      <c r="G88" s="28">
        <f>AVERAGE(G89:G99)</f>
        <v>0.15261382489532638</v>
      </c>
    </row>
    <row r="89" spans="1:7" ht="12.75">
      <c r="A89" s="7" t="s">
        <v>118</v>
      </c>
      <c r="B89" s="5" t="s">
        <v>119</v>
      </c>
      <c r="C89" s="20" t="s">
        <v>120</v>
      </c>
      <c r="D89" s="26">
        <f>VLOOKUP(A89,Цены!$A$2:$AW$100,ГЛАВНАЯ!$R$5,0)/VLOOKUP(A89,Цены!$A$2:$AW$100,ГЛАВНАЯ!$R$6,0)-1</f>
        <v>0.014084507042253502</v>
      </c>
      <c r="E89" s="26">
        <f>VLOOKUP(A89,Цены!$A$2:$AW$100,ГЛАВНАЯ!$R$5,0)/VLOOKUP(A89,Цены!$A$2:$AW$100,ГЛАВНАЯ!$R$7,0)-1</f>
        <v>0.02857142857142847</v>
      </c>
      <c r="F89" s="26">
        <f>VLOOKUP(A89,Цены!$A$2:$AW$100,ГЛАВНАЯ!$R$5,0)/VLOOKUP(A89,Цены!$A$2:$AW$100,ГЛАВНАЯ!$R$10,0)-1</f>
        <v>0</v>
      </c>
      <c r="G89" s="29">
        <f>VLOOKUP(A89,Цены!$A$2:$AW$100,ГЛАВНАЯ!$R$5,0)/VLOOKUP(A89,Цены!$A$2:$AW$100,ГЛАВНАЯ!$R$4,0)-1</f>
        <v>0.02857142857142847</v>
      </c>
    </row>
    <row r="90" spans="1:7" ht="12.75">
      <c r="A90" s="5" t="s">
        <v>125</v>
      </c>
      <c r="B90" s="5" t="s">
        <v>125</v>
      </c>
      <c r="C90" s="20" t="s">
        <v>126</v>
      </c>
      <c r="D90" s="26">
        <f>VLOOKUP(A90,Цены!$A$2:$AW$100,ГЛАВНАЯ!$R$5,0)/VLOOKUP(A90,Цены!$A$2:$AW$100,ГЛАВНАЯ!$R$6,0)-1</f>
        <v>-0.10969568294409071</v>
      </c>
      <c r="E90" s="26">
        <f>VLOOKUP(A90,Цены!$A$2:$AW$100,ГЛАВНАЯ!$R$5,0)/VLOOKUP(A90,Цены!$A$2:$AW$100,ГЛАВНАЯ!$R$7,0)-1</f>
        <v>-0.1436351259360109</v>
      </c>
      <c r="F90" s="26">
        <f>VLOOKUP(A90,Цены!$A$2:$AW$100,ГЛАВНАЯ!$R$5,0)/VLOOKUP(A90,Цены!$A$2:$AW$100,ГЛАВНАЯ!$R$10,0)-1</f>
        <v>-0.15570469798657716</v>
      </c>
      <c r="G90" s="29">
        <f>VLOOKUP(A90,Цены!$A$2:$AW$100,ГЛАВНАЯ!$R$5,0)/VLOOKUP(A90,Цены!$A$2:$AW$100,ГЛАВНАЯ!$R$4,0)-1</f>
        <v>-0.04913076341647782</v>
      </c>
    </row>
    <row r="91" spans="1:7" ht="12.75">
      <c r="A91" s="5" t="s">
        <v>127</v>
      </c>
      <c r="B91" s="5" t="s">
        <v>127</v>
      </c>
      <c r="C91" s="20" t="s">
        <v>131</v>
      </c>
      <c r="D91" s="26">
        <f>VLOOKUP(A91,Цены!$A$2:$AW$100,ГЛАВНАЯ!$R$5,0)/VLOOKUP(A91,Цены!$A$2:$AW$100,ГЛАВНАЯ!$R$6,0)-1</f>
        <v>0.2409733124018838</v>
      </c>
      <c r="E91" s="26">
        <f>VLOOKUP(A91,Цены!$A$2:$AW$100,ГЛАВНАЯ!$R$5,0)/VLOOKUP(A91,Цены!$A$2:$AW$100,ГЛАВНАЯ!$R$7,0)-1</f>
        <v>0.5216554379210778</v>
      </c>
      <c r="F91" s="26">
        <f>VLOOKUP(A91,Цены!$A$2:$AW$100,ГЛАВНАЯ!$R$5,0)/VLOOKUP(A91,Цены!$A$2:$AW$100,ГЛАВНАЯ!$R$10,0)-1</f>
        <v>0.2969647251845775</v>
      </c>
      <c r="G91" s="29">
        <f>VLOOKUP(A91,Цены!$A$2:$AW$100,ГЛАВНАЯ!$R$5,0)/VLOOKUP(A91,Цены!$A$2:$AW$100,ГЛАВНАЯ!$R$4,0)-1</f>
        <v>0.5969696969696969</v>
      </c>
    </row>
    <row r="92" spans="1:7" ht="12.75">
      <c r="A92" s="5" t="s">
        <v>129</v>
      </c>
      <c r="B92" s="5" t="s">
        <v>129</v>
      </c>
      <c r="C92" s="20" t="s">
        <v>132</v>
      </c>
      <c r="D92" s="26">
        <f>VLOOKUP(A92,Цены!$A$2:$AW$100,ГЛАВНАЯ!$R$5,0)/VLOOKUP(A92,Цены!$A$2:$AW$100,ГЛАВНАЯ!$R$6,0)-1</f>
        <v>0.08654327163581788</v>
      </c>
      <c r="E92" s="26">
        <f>VLOOKUP(A92,Цены!$A$2:$AW$100,ГЛАВНАЯ!$R$5,0)/VLOOKUP(A92,Цены!$A$2:$AW$100,ГЛАВНАЯ!$R$7,0)-1</f>
        <v>0.10646968925114608</v>
      </c>
      <c r="F92" s="26">
        <f>VLOOKUP(A92,Цены!$A$2:$AW$100,ГЛАВНАЯ!$R$5,0)/VLOOKUP(A92,Цены!$A$2:$AW$100,ГЛАВНАЯ!$R$10,0)-1</f>
        <v>0.12538860103626948</v>
      </c>
      <c r="G92" s="29">
        <f>VLOOKUP(A92,Цены!$A$2:$AW$100,ГЛАВНАЯ!$R$5,0)/VLOOKUP(A92,Цены!$A$2:$AW$100,ГЛАВНАЯ!$R$4,0)-1</f>
        <v>0.1804347826086956</v>
      </c>
    </row>
    <row r="93" spans="1:7" ht="12.75">
      <c r="A93" s="5" t="s">
        <v>133</v>
      </c>
      <c r="B93" s="5" t="s">
        <v>133</v>
      </c>
      <c r="C93" s="20" t="s">
        <v>128</v>
      </c>
      <c r="D93" s="26">
        <f>VLOOKUP(A93,Цены!$A$2:$AW$100,ГЛАВНАЯ!$R$5,0)/VLOOKUP(A93,Цены!$A$2:$AW$100,ГЛАВНАЯ!$R$6,0)-1</f>
        <v>0.13207547169811318</v>
      </c>
      <c r="E93" s="26">
        <f>VLOOKUP(A93,Цены!$A$2:$AW$100,ГЛАВНАЯ!$R$5,0)/VLOOKUP(A93,Цены!$A$2:$AW$100,ГЛАВНАЯ!$R$7,0)-1</f>
        <v>0.18658641444539992</v>
      </c>
      <c r="F93" s="26">
        <f>VLOOKUP(A93,Цены!$A$2:$AW$100,ГЛАВНАЯ!$R$5,0)/VLOOKUP(A93,Цены!$A$2:$AW$100,ГЛАВНАЯ!$R$10,0)-1</f>
        <v>0.2897196261682242</v>
      </c>
      <c r="G93" s="29">
        <f>VLOOKUP(A93,Цены!$A$2:$AW$100,ГЛАВНАЯ!$R$5,0)/VLOOKUP(A93,Цены!$A$2:$AW$100,ГЛАВНАЯ!$R$4,0)-1</f>
        <v>0.40816326530612246</v>
      </c>
    </row>
    <row r="94" spans="1:7" ht="12.75">
      <c r="A94" s="5" t="s">
        <v>293</v>
      </c>
      <c r="B94" s="5" t="s">
        <v>293</v>
      </c>
      <c r="C94" s="20" t="s">
        <v>134</v>
      </c>
      <c r="D94" s="26">
        <f>VLOOKUP(A94,Цены!$A$2:$AW$100,ГЛАВНАЯ!$R$5,0)/VLOOKUP(A94,Цены!$A$2:$AW$100,ГЛАВНАЯ!$R$6,0)-1</f>
        <v>0.007092198581560183</v>
      </c>
      <c r="E94" s="26">
        <f>VLOOKUP(A94,Цены!$A$2:$AW$100,ГЛАВНАЯ!$R$5,0)/VLOOKUP(A94,Цены!$A$2:$AW$100,ГЛАВНАЯ!$R$7,0)-1</f>
        <v>0.008522727272727293</v>
      </c>
      <c r="F94" s="26">
        <f>VLOOKUP(A94,Цены!$A$2:$AW$100,ГЛАВНАЯ!$R$5,0)/VLOOKUP(A94,Цены!$A$2:$AW$100,ГЛАВНАЯ!$R$10,0)-1</f>
        <v>-0.08268733850129206</v>
      </c>
      <c r="G94" s="29">
        <f>VLOOKUP(A94,Цены!$A$2:$AW$100,ГЛАВНАЯ!$R$5,0)/VLOOKUP(A94,Цены!$A$2:$AW$100,ГЛАВНАЯ!$R$4,0)-1</f>
        <v>-0.04054054054054057</v>
      </c>
    </row>
    <row r="95" spans="1:7" ht="12.75">
      <c r="A95" s="5" t="s">
        <v>136</v>
      </c>
      <c r="B95" s="5" t="s">
        <v>136</v>
      </c>
      <c r="C95" s="20" t="s">
        <v>135</v>
      </c>
      <c r="D95" s="26">
        <f>VLOOKUP(A95,Цены!$A$2:$AW$100,ГЛАВНАЯ!$R$5,0)/VLOOKUP(A95,Цены!$A$2:$AW$100,ГЛАВНАЯ!$R$6,0)-1</f>
        <v>-0.005235602094240788</v>
      </c>
      <c r="E95" s="26">
        <f>VLOOKUP(A95,Цены!$A$2:$AW$100,ГЛАВНАЯ!$R$5,0)/VLOOKUP(A95,Цены!$A$2:$AW$100,ГЛАВНАЯ!$R$7,0)-1</f>
        <v>0.027027027027026973</v>
      </c>
      <c r="F95" s="26">
        <f>VLOOKUP(A95,Цены!$A$2:$AW$100,ГЛАВНАЯ!$R$5,0)/VLOOKUP(A95,Цены!$A$2:$AW$100,ГЛАВНАЯ!$R$10,0)-1</f>
        <v>-0.05378486055776899</v>
      </c>
      <c r="G95" s="29">
        <f>VLOOKUP(A95,Цены!$A$2:$AW$100,ГЛАВНАЯ!$R$5,0)/VLOOKUP(A95,Цены!$A$2:$AW$100,ГЛАВНАЯ!$R$4,0)-1</f>
        <v>0.14665057332528675</v>
      </c>
    </row>
    <row r="96" spans="1:7" ht="12.75">
      <c r="A96" s="5" t="s">
        <v>137</v>
      </c>
      <c r="B96" s="5" t="s">
        <v>137</v>
      </c>
      <c r="C96" s="20" t="s">
        <v>130</v>
      </c>
      <c r="D96" s="26">
        <f>VLOOKUP(A96,Цены!$A$2:$AW$100,ГЛАВНАЯ!$R$5,0)/VLOOKUP(A96,Цены!$A$2:$AW$100,ГЛАВНАЯ!$R$6,0)-1</f>
        <v>0.1258278145695364</v>
      </c>
      <c r="E96" s="26">
        <f>VLOOKUP(A96,Цены!$A$2:$AW$100,ГЛАВНАЯ!$R$5,0)/VLOOKUP(A96,Цены!$A$2:$AW$100,ГЛАВНАЯ!$R$7,0)-1</f>
        <v>0.12796208530805697</v>
      </c>
      <c r="F96" s="26">
        <f>VLOOKUP(A96,Цены!$A$2:$AW$100,ГЛАВНАЯ!$R$5,0)/VLOOKUP(A96,Цены!$A$2:$AW$100,ГЛАВНАЯ!$R$10,0)-1</f>
        <v>-0.01734104046242768</v>
      </c>
      <c r="G96" s="29">
        <f>VLOOKUP(A96,Цены!$A$2:$AW$100,ГЛАВНАЯ!$R$5,0)/VLOOKUP(A96,Цены!$A$2:$AW$100,ГЛАВНАЯ!$R$4,0)-1</f>
        <v>0.26595744680851063</v>
      </c>
    </row>
    <row r="97" spans="1:7" ht="12.75">
      <c r="A97" s="5" t="s">
        <v>138</v>
      </c>
      <c r="B97" s="5" t="s">
        <v>138</v>
      </c>
      <c r="C97" s="20" t="s">
        <v>139</v>
      </c>
      <c r="D97" s="26">
        <f>VLOOKUP(A97,Цены!$A$2:$AW$100,ГЛАВНАЯ!$R$5,0)/VLOOKUP(A97,Цены!$A$2:$AW$100,ГЛАВНАЯ!$R$6,0)-1</f>
        <v>0.017214397496087663</v>
      </c>
      <c r="E97" s="26">
        <f>VLOOKUP(A97,Цены!$A$2:$AW$100,ГЛАВНАЯ!$R$5,0)/VLOOKUP(A97,Цены!$A$2:$AW$100,ГЛАВНАЯ!$R$7,0)-1</f>
        <v>0.026045777426992878</v>
      </c>
      <c r="F97" s="26">
        <f>VLOOKUP(A97,Цены!$A$2:$AW$100,ГЛАВНАЯ!$R$5,0)/VLOOKUP(A97,Цены!$A$2:$AW$100,ГЛАВНАЯ!$R$10,0)-1</f>
        <v>0.007751937984496138</v>
      </c>
      <c r="G97" s="29">
        <f>VLOOKUP(A97,Цены!$A$2:$AW$100,ГЛАВНАЯ!$R$5,0)/VLOOKUP(A97,Цены!$A$2:$AW$100,ГЛАВНАЯ!$R$4,0)-1</f>
        <v>0.04585679806918752</v>
      </c>
    </row>
    <row r="98" spans="1:7" ht="12.75">
      <c r="A98" s="5" t="s">
        <v>140</v>
      </c>
      <c r="B98" s="5" t="s">
        <v>140</v>
      </c>
      <c r="C98" s="20" t="s">
        <v>141</v>
      </c>
      <c r="D98" s="26">
        <f>VLOOKUP(A98,Цены!$A$2:$AW$100,ГЛАВНАЯ!$R$5,0)/VLOOKUP(A98,Цены!$A$2:$AW$100,ГЛАВНАЯ!$R$6,0)-1</f>
        <v>0.08778625954198471</v>
      </c>
      <c r="E98" s="26">
        <f>VLOOKUP(A98,Цены!$A$2:$AW$100,ГЛАВНАЯ!$R$5,0)/VLOOKUP(A98,Цены!$A$2:$AW$100,ГЛАВНАЯ!$R$7,0)-1</f>
        <v>0.09363008442056775</v>
      </c>
      <c r="F98" s="26">
        <f>VLOOKUP(A98,Цены!$A$2:$AW$100,ГЛАВНАЯ!$R$5,0)/VLOOKUP(A98,Цены!$A$2:$AW$100,ГЛАВНАЯ!$R$10,0)-1</f>
        <v>0.09195402298850586</v>
      </c>
      <c r="G98" s="29">
        <f>VLOOKUP(A98,Цены!$A$2:$AW$100,ГЛАВНАЯ!$R$5,0)/VLOOKUP(A98,Цены!$A$2:$AW$100,ГЛАВНАЯ!$R$4,0)-1</f>
        <v>0.2076271186440677</v>
      </c>
    </row>
    <row r="99" spans="1:7" ht="13.5" thickBot="1">
      <c r="A99" s="9" t="s">
        <v>142</v>
      </c>
      <c r="B99" s="9" t="s">
        <v>142</v>
      </c>
      <c r="C99" s="21" t="s">
        <v>143</v>
      </c>
      <c r="D99" s="26">
        <f>VLOOKUP(A99,Цены!$A$2:$AW$100,ГЛАВНАЯ!$R$5,0)/VLOOKUP(A99,Цены!$A$2:$AW$100,ГЛАВНАЯ!$R$6,0)-1</f>
        <v>0.1476147614761476</v>
      </c>
      <c r="E99" s="26">
        <f>VLOOKUP(A99,Цены!$A$2:$AW$100,ГЛАВНАЯ!$R$5,0)/VLOOKUP(A99,Цены!$A$2:$AW$100,ГЛАВНАЯ!$R$7,0)-1</f>
        <v>0.1751152073732718</v>
      </c>
      <c r="F99" s="26">
        <f>VLOOKUP(A99,Цены!$A$2:$AW$100,ГЛАВНАЯ!$R$5,0)/VLOOKUP(A99,Цены!$A$2:$AW$100,ГЛАВНАЯ!$R$10,0)-1</f>
        <v>0.026156941649899457</v>
      </c>
      <c r="G99" s="29">
        <f>VLOOKUP(A99,Цены!$A$2:$AW$100,ГЛАВНАЯ!$R$5,0)/VLOOKUP(A99,Цены!$A$2:$AW$100,ГЛАВНАЯ!$R$4,0)-1</f>
        <v>-0.11180773249738774</v>
      </c>
    </row>
    <row r="100" spans="1:7" ht="12.75">
      <c r="A100" s="12" t="s">
        <v>147</v>
      </c>
      <c r="B100" s="6"/>
      <c r="C100" s="19"/>
      <c r="D100" s="27">
        <f>AVERAGE(D101:D103)</f>
        <v>0</v>
      </c>
      <c r="E100" s="28">
        <f>AVERAGE(E101:E103)</f>
        <v>0</v>
      </c>
      <c r="F100" s="28">
        <f>AVERAGE(F101:F103)</f>
        <v>0</v>
      </c>
      <c r="G100" s="28">
        <f>AVERAGE(G101:G103)</f>
        <v>0.3231337903955583</v>
      </c>
    </row>
    <row r="101" spans="1:7" ht="12.75">
      <c r="A101" s="7" t="s">
        <v>155</v>
      </c>
      <c r="B101" s="5"/>
      <c r="C101" s="20" t="s">
        <v>148</v>
      </c>
      <c r="D101" s="26">
        <f>VLOOKUP(A101,Цены!$A$2:$AW$100,ГЛАВНАЯ!$R$5,0)/VLOOKUP(A101,Цены!$A$2:$AW$100,ГЛАВНАЯ!$R$6,0)-1</f>
        <v>0</v>
      </c>
      <c r="E101" s="26">
        <f>VLOOKUP(A101,Цены!$A$2:$AW$100,ГЛАВНАЯ!$R$5,0)/VLOOKUP(A101,Цены!$A$2:$AW$100,ГЛАВНАЯ!$R$7,0)-1</f>
        <v>0</v>
      </c>
      <c r="F101" s="26">
        <f>VLOOKUP(A101,Цены!$A$2:$AW$100,ГЛАВНАЯ!$R$5,0)/VLOOKUP(A101,Цены!$A$2:$AW$100,ГЛАВНАЯ!$R$10,0)-1</f>
        <v>0</v>
      </c>
      <c r="G101" s="29">
        <f>VLOOKUP(A101,Цены!$A$2:$AW$100,ГЛАВНАЯ!$R$5,0)/VLOOKUP(A101,Цены!$A$2:$AW$100,ГЛАВНАЯ!$R$4,0)-1</f>
        <v>0.2606635071090049</v>
      </c>
    </row>
    <row r="102" spans="1:7" ht="12.75">
      <c r="A102" s="7" t="s">
        <v>150</v>
      </c>
      <c r="B102" s="5"/>
      <c r="C102" s="20" t="s">
        <v>149</v>
      </c>
      <c r="D102" s="26">
        <f>VLOOKUP(A102,Цены!$A$2:$AW$100,ГЛАВНАЯ!$R$5,0)/VLOOKUP(A102,Цены!$A$2:$AW$100,ГЛАВНАЯ!$R$6,0)-1</f>
        <v>0</v>
      </c>
      <c r="E102" s="26">
        <f>VLOOKUP(A102,Цены!$A$2:$AW$100,ГЛАВНАЯ!$R$5,0)/VLOOKUP(A102,Цены!$A$2:$AW$100,ГЛАВНАЯ!$R$7,0)-1</f>
        <v>0</v>
      </c>
      <c r="F102" s="26">
        <f>VLOOKUP(A102,Цены!$A$2:$AW$100,ГЛАВНАЯ!$R$5,0)/VLOOKUP(A102,Цены!$A$2:$AW$100,ГЛАВНАЯ!$R$10,0)-1</f>
        <v>0</v>
      </c>
      <c r="G102" s="29">
        <f>VLOOKUP(A102,Цены!$A$2:$AW$100,ГЛАВНАЯ!$R$5,0)/VLOOKUP(A102,Цены!$A$2:$AW$100,ГЛАВНАЯ!$R$4,0)-1</f>
        <v>0.5087378640776699</v>
      </c>
    </row>
    <row r="103" spans="1:7" ht="13.5" thickBot="1">
      <c r="A103" s="8" t="s">
        <v>151</v>
      </c>
      <c r="B103" s="9"/>
      <c r="C103" s="21" t="s">
        <v>152</v>
      </c>
      <c r="D103" s="26">
        <f>VLOOKUP(A103,Цены!$A$2:$AW$100,ГЛАВНАЯ!$R$5,0)/VLOOKUP(A103,Цены!$A$2:$AW$100,ГЛАВНАЯ!$R$6,0)-1</f>
        <v>0</v>
      </c>
      <c r="E103" s="26">
        <f>VLOOKUP(A103,Цены!$A$2:$AW$100,ГЛАВНАЯ!$R$5,0)/VLOOKUP(A103,Цены!$A$2:$AW$100,ГЛАВНАЯ!$R$7,0)-1</f>
        <v>0</v>
      </c>
      <c r="F103" s="26">
        <f>VLOOKUP(A103,Цены!$A$2:$AW$100,ГЛАВНАЯ!$R$5,0)/VLOOKUP(A103,Цены!$A$2:$AW$100,ГЛАВНАЯ!$R$10,0)-1</f>
        <v>0</v>
      </c>
      <c r="G103" s="29">
        <f>VLOOKUP(A103,Цены!$A$2:$AW$100,ГЛАВНАЯ!$R$5,0)/VLOOKUP(A103,Цены!$A$2:$AW$100,ГЛАВНАЯ!$R$4,0)-1</f>
        <v>0.20000000000000018</v>
      </c>
    </row>
    <row r="104" spans="1:7" ht="12.75">
      <c r="A104" s="12" t="s">
        <v>203</v>
      </c>
      <c r="B104" s="6"/>
      <c r="C104" s="19"/>
      <c r="D104" s="27">
        <f>AVERAGE(D105:D106)</f>
        <v>0</v>
      </c>
      <c r="E104" s="28">
        <f>AVERAGE(E105:E106)</f>
        <v>0.10238095238095235</v>
      </c>
      <c r="F104" s="28">
        <f>AVERAGE(F105:F106)</f>
        <v>0.19930069930069927</v>
      </c>
      <c r="G104" s="28">
        <f>AVERAGE(G105:G106)</f>
        <v>0.6262626262626262</v>
      </c>
    </row>
    <row r="105" spans="1:7" ht="12.75">
      <c r="A105" s="7" t="s">
        <v>200</v>
      </c>
      <c r="B105" s="5" t="s">
        <v>154</v>
      </c>
      <c r="C105" s="20" t="s">
        <v>153</v>
      </c>
      <c r="D105" s="26">
        <f>VLOOKUP(A105,Цены!$A$2:$AW$100,ГЛАВНАЯ!$R$5,0)/VLOOKUP(A105,Цены!$A$2:$AW$100,ГЛАВНАЯ!$R$6,0)-1</f>
        <v>0</v>
      </c>
      <c r="E105" s="26">
        <f>VLOOKUP(A105,Цены!$A$2:$AW$100,ГЛАВНАЯ!$R$5,0)/VLOOKUP(A105,Цены!$A$2:$AW$100,ГЛАВНАЯ!$R$7,0)-1</f>
        <v>0.0714285714285714</v>
      </c>
      <c r="F105" s="26">
        <f>VLOOKUP(A105,Цены!$A$2:$AW$100,ГЛАВНАЯ!$R$5,0)/VLOOKUP(A105,Цены!$A$2:$AW$100,ГЛАВНАЯ!$R$10,0)-1</f>
        <v>0.09090909090909083</v>
      </c>
      <c r="G105" s="29">
        <f>VLOOKUP(A105,Цены!$A$2:$AW$100,ГЛАВНАЯ!$R$5,0)/VLOOKUP(A105,Цены!$A$2:$AW$100,ГЛАВНАЯ!$R$4,0)-1</f>
        <v>0.36363636363636354</v>
      </c>
    </row>
    <row r="106" spans="1:7" ht="13.5" thickBot="1">
      <c r="A106" s="8" t="s">
        <v>201</v>
      </c>
      <c r="B106" s="9"/>
      <c r="C106" s="21" t="s">
        <v>156</v>
      </c>
      <c r="D106" s="30">
        <f>VLOOKUP(A106,Цены!$A$2:$AW$100,ГЛАВНАЯ!$R$5,0)/VLOOKUP(A106,Цены!$A$2:$AW$100,ГЛАВНАЯ!$R$6,0)-1</f>
        <v>0</v>
      </c>
      <c r="E106" s="30">
        <f>VLOOKUP(A106,Цены!$A$2:$AW$100,ГЛАВНАЯ!$R$5,0)/VLOOKUP(A106,Цены!$A$2:$AW$100,ГЛАВНАЯ!$R$7,0)-1</f>
        <v>0.1333333333333333</v>
      </c>
      <c r="F106" s="30">
        <f>VLOOKUP(A106,Цены!$A$2:$AW$100,ГЛАВНАЯ!$R$5,0)/VLOOKUP(A106,Цены!$A$2:$AW$100,ГЛАВНАЯ!$R$10,0)-1</f>
        <v>0.3076923076923077</v>
      </c>
      <c r="G106" s="31">
        <f>VLOOKUP(A106,Цены!$A$2:$AW$100,ГЛАВНАЯ!$R$5,0)/VLOOKUP(A106,Цены!$A$2:$AW$100,ГЛАВНАЯ!$R$4,0)-1</f>
        <v>0.8888888888888888</v>
      </c>
    </row>
  </sheetData>
  <mergeCells count="5">
    <mergeCell ref="D1:D2"/>
    <mergeCell ref="E1:E2"/>
    <mergeCell ref="H1:J1"/>
    <mergeCell ref="F1:F2"/>
    <mergeCell ref="G1:G2"/>
  </mergeCells>
  <hyperlinks>
    <hyperlink ref="H1" location="ГЛАВНАЯ!A1" display="Вернуться на главну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workbookViewId="0" topLeftCell="A1">
      <pane xSplit="3" ySplit="1" topLeftCell="P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65" sqref="A65:IV65"/>
    </sheetView>
  </sheetViews>
  <sheetFormatPr defaultColWidth="9.140625" defaultRowHeight="12.75"/>
  <cols>
    <col min="1" max="1" width="30.140625" style="0" customWidth="1"/>
    <col min="2" max="2" width="19.28125" style="0" customWidth="1"/>
    <col min="3" max="3" width="14.7109375" style="0" customWidth="1"/>
    <col min="4" max="4" width="10.140625" style="0" customWidth="1"/>
    <col min="6" max="6" width="9.28125" style="0" customWidth="1"/>
    <col min="17" max="17" width="10.28125" style="0" bestFit="1" customWidth="1"/>
  </cols>
  <sheetData>
    <row r="1" spans="1:33" ht="12.75">
      <c r="A1" t="s">
        <v>39</v>
      </c>
      <c r="B1" t="s">
        <v>40</v>
      </c>
      <c r="C1" t="s">
        <v>41</v>
      </c>
      <c r="D1" s="3">
        <v>40179</v>
      </c>
      <c r="E1" s="3">
        <v>40210</v>
      </c>
      <c r="F1" s="3">
        <v>40238</v>
      </c>
      <c r="G1" s="3">
        <v>40269</v>
      </c>
      <c r="H1" s="3">
        <v>40299</v>
      </c>
      <c r="I1" s="3">
        <v>40330</v>
      </c>
      <c r="J1" s="3">
        <v>40360</v>
      </c>
      <c r="K1" s="3">
        <v>40391</v>
      </c>
      <c r="L1" s="3">
        <v>40422</v>
      </c>
      <c r="M1" s="3">
        <v>40452</v>
      </c>
      <c r="N1" s="3">
        <v>40483</v>
      </c>
      <c r="O1" s="3">
        <v>40513</v>
      </c>
      <c r="P1" s="3">
        <v>40544</v>
      </c>
      <c r="Q1" s="3">
        <v>40575</v>
      </c>
      <c r="R1" s="3">
        <v>40603</v>
      </c>
      <c r="S1" s="3">
        <v>40634</v>
      </c>
      <c r="T1" s="3">
        <v>40664</v>
      </c>
      <c r="U1" s="3">
        <v>40695</v>
      </c>
      <c r="V1" s="3">
        <v>40725</v>
      </c>
      <c r="W1" s="3">
        <v>40756</v>
      </c>
      <c r="X1" s="3">
        <v>40787</v>
      </c>
      <c r="Y1" s="3">
        <v>40817</v>
      </c>
      <c r="Z1" s="3">
        <v>40848</v>
      </c>
      <c r="AA1" s="3">
        <v>40878</v>
      </c>
      <c r="AB1" s="3">
        <v>40909</v>
      </c>
      <c r="AC1" s="3">
        <v>40940</v>
      </c>
      <c r="AD1" s="3">
        <v>40969</v>
      </c>
      <c r="AE1" s="3">
        <v>41000</v>
      </c>
      <c r="AF1" s="3">
        <v>41030</v>
      </c>
      <c r="AG1" s="3">
        <v>41061</v>
      </c>
    </row>
    <row r="2" spans="1:33" ht="12.75">
      <c r="A2" s="2" t="s">
        <v>159</v>
      </c>
      <c r="B2" s="2" t="s">
        <v>1</v>
      </c>
      <c r="C2" s="2" t="s">
        <v>42</v>
      </c>
      <c r="D2" s="2">
        <v>11.2</v>
      </c>
      <c r="E2" s="2">
        <v>11.2</v>
      </c>
      <c r="F2" s="2">
        <v>10.2</v>
      </c>
      <c r="G2">
        <v>10.2</v>
      </c>
      <c r="H2">
        <v>10.9</v>
      </c>
      <c r="I2">
        <v>10.9</v>
      </c>
      <c r="J2">
        <v>11.9</v>
      </c>
      <c r="K2">
        <v>11.9</v>
      </c>
      <c r="L2">
        <v>13.9</v>
      </c>
      <c r="M2">
        <v>13.9</v>
      </c>
      <c r="N2">
        <v>13.9</v>
      </c>
      <c r="O2">
        <v>13.9</v>
      </c>
      <c r="P2">
        <v>13.9</v>
      </c>
      <c r="Q2">
        <v>13.9</v>
      </c>
      <c r="R2">
        <v>13.9</v>
      </c>
      <c r="S2" s="2">
        <v>13.9</v>
      </c>
      <c r="T2">
        <v>13.9</v>
      </c>
      <c r="U2" s="60">
        <v>13.9</v>
      </c>
      <c r="V2" s="60">
        <v>13.9</v>
      </c>
      <c r="W2">
        <v>14</v>
      </c>
      <c r="X2">
        <v>13.9</v>
      </c>
      <c r="Y2">
        <v>13.9</v>
      </c>
      <c r="Z2">
        <v>13.9</v>
      </c>
      <c r="AA2">
        <v>14.1</v>
      </c>
      <c r="AB2">
        <v>13.9</v>
      </c>
      <c r="AC2" s="60">
        <v>13.9</v>
      </c>
      <c r="AD2" s="60">
        <v>11.9</v>
      </c>
      <c r="AE2">
        <v>9.9</v>
      </c>
      <c r="AF2">
        <v>9.9</v>
      </c>
      <c r="AG2">
        <v>9.9</v>
      </c>
    </row>
    <row r="3" spans="1:33" s="1" customFormat="1" ht="12.75">
      <c r="A3" s="2" t="s">
        <v>160</v>
      </c>
      <c r="B3" s="2" t="s">
        <v>2</v>
      </c>
      <c r="C3" s="2" t="s">
        <v>270</v>
      </c>
      <c r="D3" s="2">
        <v>13.8</v>
      </c>
      <c r="E3" s="2">
        <v>13.8</v>
      </c>
      <c r="F3" s="2">
        <v>13.8</v>
      </c>
      <c r="G3">
        <v>13.8</v>
      </c>
      <c r="H3">
        <v>13.8</v>
      </c>
      <c r="I3">
        <v>13.8</v>
      </c>
      <c r="J3">
        <v>13.8</v>
      </c>
      <c r="K3">
        <v>15.2</v>
      </c>
      <c r="L3">
        <v>17</v>
      </c>
      <c r="M3">
        <v>15</v>
      </c>
      <c r="N3">
        <v>15</v>
      </c>
      <c r="O3">
        <v>15</v>
      </c>
      <c r="P3">
        <v>16.2</v>
      </c>
      <c r="Q3">
        <v>16.2</v>
      </c>
      <c r="R3">
        <v>16.2</v>
      </c>
      <c r="S3" s="2">
        <v>15</v>
      </c>
      <c r="T3" s="1">
        <v>16.2</v>
      </c>
      <c r="U3" s="61">
        <v>17.4</v>
      </c>
      <c r="V3" s="61">
        <v>15</v>
      </c>
      <c r="W3" s="1">
        <v>15</v>
      </c>
      <c r="X3" s="1">
        <v>15</v>
      </c>
      <c r="Y3">
        <v>15</v>
      </c>
      <c r="Z3" s="1">
        <v>15</v>
      </c>
      <c r="AA3">
        <v>15</v>
      </c>
      <c r="AB3" s="1">
        <v>15</v>
      </c>
      <c r="AC3" s="61">
        <v>15</v>
      </c>
      <c r="AD3" s="61">
        <v>15</v>
      </c>
      <c r="AE3" s="1">
        <v>15</v>
      </c>
      <c r="AF3" s="1">
        <v>15</v>
      </c>
      <c r="AG3" s="1">
        <v>16.7</v>
      </c>
    </row>
    <row r="4" spans="1:33" ht="12.75">
      <c r="A4" s="2" t="s">
        <v>161</v>
      </c>
      <c r="B4" s="2" t="s">
        <v>43</v>
      </c>
      <c r="C4" s="2" t="s">
        <v>44</v>
      </c>
      <c r="D4" s="2">
        <v>10.6</v>
      </c>
      <c r="E4" s="2">
        <v>10.6</v>
      </c>
      <c r="F4" s="2">
        <v>7.3</v>
      </c>
      <c r="G4">
        <v>7.9</v>
      </c>
      <c r="H4">
        <v>7.9</v>
      </c>
      <c r="I4">
        <v>7.9</v>
      </c>
      <c r="J4">
        <v>8.9</v>
      </c>
      <c r="K4">
        <v>8.9</v>
      </c>
      <c r="L4">
        <v>9.9</v>
      </c>
      <c r="M4">
        <v>9.9</v>
      </c>
      <c r="N4">
        <v>9.9</v>
      </c>
      <c r="O4">
        <v>9.9</v>
      </c>
      <c r="P4">
        <v>9.9</v>
      </c>
      <c r="Q4">
        <v>9.9</v>
      </c>
      <c r="R4">
        <v>9.9</v>
      </c>
      <c r="S4" s="2">
        <v>9.9</v>
      </c>
      <c r="T4">
        <v>9.9</v>
      </c>
      <c r="U4" s="60">
        <v>9.9</v>
      </c>
      <c r="V4" s="60">
        <v>9.9</v>
      </c>
      <c r="W4">
        <v>11.5</v>
      </c>
      <c r="X4">
        <v>9.9</v>
      </c>
      <c r="Y4">
        <v>9.9</v>
      </c>
      <c r="Z4">
        <v>9.9</v>
      </c>
      <c r="AA4">
        <v>9.9</v>
      </c>
      <c r="AB4">
        <v>11.5</v>
      </c>
      <c r="AC4" s="60">
        <v>11.5</v>
      </c>
      <c r="AD4" s="60">
        <v>11.5</v>
      </c>
      <c r="AE4">
        <v>11.5</v>
      </c>
      <c r="AF4">
        <v>11.5</v>
      </c>
      <c r="AG4">
        <v>11.5</v>
      </c>
    </row>
    <row r="5" spans="1:33" ht="12.75">
      <c r="A5" s="2" t="s">
        <v>163</v>
      </c>
      <c r="B5" s="2" t="s">
        <v>47</v>
      </c>
      <c r="C5" s="2" t="s">
        <v>48</v>
      </c>
      <c r="D5" s="2">
        <v>129.9</v>
      </c>
      <c r="E5" s="2">
        <v>130.2</v>
      </c>
      <c r="F5" s="2">
        <v>136.4</v>
      </c>
      <c r="G5">
        <v>126.5</v>
      </c>
      <c r="H5">
        <v>130.4</v>
      </c>
      <c r="I5">
        <v>133.1</v>
      </c>
      <c r="J5">
        <v>131.6</v>
      </c>
      <c r="K5">
        <v>131.6</v>
      </c>
      <c r="L5">
        <v>131.6</v>
      </c>
      <c r="M5">
        <v>123.9</v>
      </c>
      <c r="N5">
        <v>129</v>
      </c>
      <c r="O5">
        <v>130.7</v>
      </c>
      <c r="P5">
        <v>144.3</v>
      </c>
      <c r="Q5">
        <v>144.3</v>
      </c>
      <c r="R5">
        <v>140</v>
      </c>
      <c r="S5" s="2">
        <v>144.5</v>
      </c>
      <c r="T5">
        <v>144.5</v>
      </c>
      <c r="U5" s="60">
        <v>145.1</v>
      </c>
      <c r="V5" s="60">
        <v>147.7</v>
      </c>
      <c r="W5">
        <v>144.1</v>
      </c>
      <c r="X5">
        <v>149.2</v>
      </c>
      <c r="Y5">
        <v>149.2</v>
      </c>
      <c r="Z5">
        <v>145.5</v>
      </c>
      <c r="AA5">
        <v>148.3</v>
      </c>
      <c r="AB5">
        <v>143</v>
      </c>
      <c r="AC5" s="60">
        <v>140.2</v>
      </c>
      <c r="AD5" s="60">
        <v>138.9</v>
      </c>
      <c r="AE5">
        <v>142.7</v>
      </c>
      <c r="AF5">
        <v>140</v>
      </c>
      <c r="AG5">
        <v>139.7</v>
      </c>
    </row>
    <row r="6" spans="1:33" ht="12.75">
      <c r="A6" s="2" t="s">
        <v>164</v>
      </c>
      <c r="B6" s="2" t="s">
        <v>55</v>
      </c>
      <c r="C6" s="2" t="s">
        <v>49</v>
      </c>
      <c r="D6" s="2">
        <v>269</v>
      </c>
      <c r="E6" s="2">
        <v>299.9</v>
      </c>
      <c r="F6" s="2">
        <v>299.9</v>
      </c>
      <c r="G6">
        <v>265.8</v>
      </c>
      <c r="H6">
        <v>265.8</v>
      </c>
      <c r="I6">
        <v>244.9</v>
      </c>
      <c r="J6">
        <v>265.5</v>
      </c>
      <c r="K6">
        <v>265.5</v>
      </c>
      <c r="L6">
        <v>264.9</v>
      </c>
      <c r="M6">
        <v>279.9</v>
      </c>
      <c r="N6">
        <v>279</v>
      </c>
      <c r="O6">
        <v>261.4</v>
      </c>
      <c r="P6">
        <v>261.4</v>
      </c>
      <c r="Q6">
        <v>297.7</v>
      </c>
      <c r="R6">
        <v>287.3</v>
      </c>
      <c r="S6" s="2">
        <v>316.5</v>
      </c>
      <c r="T6">
        <v>300.6</v>
      </c>
      <c r="U6" s="60">
        <v>316.5</v>
      </c>
      <c r="V6" s="60">
        <v>348</v>
      </c>
      <c r="W6">
        <v>348</v>
      </c>
      <c r="X6">
        <v>370.6</v>
      </c>
      <c r="Y6">
        <v>410.9</v>
      </c>
      <c r="Z6">
        <v>378.2</v>
      </c>
      <c r="AA6">
        <v>383.1</v>
      </c>
      <c r="AB6">
        <v>382</v>
      </c>
      <c r="AC6" s="60">
        <v>382</v>
      </c>
      <c r="AD6" s="60">
        <v>384.3</v>
      </c>
      <c r="AE6">
        <v>382</v>
      </c>
      <c r="AF6">
        <v>378.5</v>
      </c>
      <c r="AG6">
        <v>365</v>
      </c>
    </row>
    <row r="7" spans="1:33" ht="12.75">
      <c r="A7" s="2" t="s">
        <v>165</v>
      </c>
      <c r="B7" s="2" t="s">
        <v>56</v>
      </c>
      <c r="C7" s="2" t="s">
        <v>50</v>
      </c>
      <c r="D7" s="2">
        <v>52.3</v>
      </c>
      <c r="E7" s="2">
        <v>52.3</v>
      </c>
      <c r="F7" s="2">
        <v>53.3</v>
      </c>
      <c r="G7">
        <v>55.9</v>
      </c>
      <c r="H7">
        <v>55.9</v>
      </c>
      <c r="I7">
        <v>55.9</v>
      </c>
      <c r="J7">
        <v>54.4</v>
      </c>
      <c r="K7">
        <v>54.1</v>
      </c>
      <c r="L7">
        <v>54.1</v>
      </c>
      <c r="M7">
        <v>54.1</v>
      </c>
      <c r="N7">
        <v>57.1</v>
      </c>
      <c r="O7">
        <v>57.1</v>
      </c>
      <c r="P7">
        <v>59.8</v>
      </c>
      <c r="Q7">
        <v>59.8</v>
      </c>
      <c r="R7">
        <v>66.5</v>
      </c>
      <c r="S7" s="2">
        <v>66.5</v>
      </c>
      <c r="T7">
        <v>63.5</v>
      </c>
      <c r="U7" s="60">
        <v>63.5</v>
      </c>
      <c r="V7" s="60">
        <v>63.5</v>
      </c>
      <c r="W7">
        <v>63.5</v>
      </c>
      <c r="X7">
        <v>64.6</v>
      </c>
      <c r="Y7">
        <v>69.9</v>
      </c>
      <c r="Z7">
        <v>76.3</v>
      </c>
      <c r="AA7">
        <v>79.2</v>
      </c>
      <c r="AB7">
        <v>77.8</v>
      </c>
      <c r="AC7" s="60">
        <v>77.8</v>
      </c>
      <c r="AD7" s="60">
        <v>78.2</v>
      </c>
      <c r="AE7">
        <v>80.9</v>
      </c>
      <c r="AF7">
        <v>80.9</v>
      </c>
      <c r="AG7">
        <v>80.9</v>
      </c>
    </row>
    <row r="8" spans="1:33" ht="12.75">
      <c r="A8" s="2" t="s">
        <v>166</v>
      </c>
      <c r="B8" s="2" t="s">
        <v>51</v>
      </c>
      <c r="C8" s="2" t="s">
        <v>52</v>
      </c>
      <c r="D8" s="2">
        <v>38.5</v>
      </c>
      <c r="E8" s="2">
        <v>38.5</v>
      </c>
      <c r="F8" s="2">
        <v>38.9</v>
      </c>
      <c r="G8">
        <v>38.8</v>
      </c>
      <c r="H8">
        <v>38.9</v>
      </c>
      <c r="I8">
        <v>39.9</v>
      </c>
      <c r="J8">
        <v>40</v>
      </c>
      <c r="K8">
        <v>37.9</v>
      </c>
      <c r="L8">
        <v>37.9</v>
      </c>
      <c r="M8">
        <v>41.3</v>
      </c>
      <c r="N8">
        <v>42.9</v>
      </c>
      <c r="O8">
        <v>43.1</v>
      </c>
      <c r="P8">
        <v>43.1</v>
      </c>
      <c r="Q8">
        <v>43.1</v>
      </c>
      <c r="R8">
        <v>45.2</v>
      </c>
      <c r="S8" s="2">
        <v>45.2</v>
      </c>
      <c r="T8">
        <v>40.9</v>
      </c>
      <c r="U8" s="60">
        <v>49.5</v>
      </c>
      <c r="V8" s="60">
        <v>40.9</v>
      </c>
      <c r="W8">
        <v>40.9</v>
      </c>
      <c r="X8">
        <v>48.9</v>
      </c>
      <c r="Y8">
        <v>54.9</v>
      </c>
      <c r="Z8">
        <v>49.9</v>
      </c>
      <c r="AA8">
        <v>49.9</v>
      </c>
      <c r="AB8">
        <v>52.7</v>
      </c>
      <c r="AC8" s="60">
        <v>52</v>
      </c>
      <c r="AD8" s="60">
        <v>52</v>
      </c>
      <c r="AE8">
        <v>51</v>
      </c>
      <c r="AF8">
        <v>51</v>
      </c>
      <c r="AG8">
        <v>48</v>
      </c>
    </row>
    <row r="9" spans="1:33" ht="12.75">
      <c r="A9" s="2" t="s">
        <v>167</v>
      </c>
      <c r="B9" s="2" t="s">
        <v>54</v>
      </c>
      <c r="C9" s="2" t="s">
        <v>53</v>
      </c>
      <c r="D9" s="2">
        <v>117.8</v>
      </c>
      <c r="E9" s="2">
        <v>117.8</v>
      </c>
      <c r="F9" s="2">
        <v>117.6</v>
      </c>
      <c r="G9">
        <v>117.8</v>
      </c>
      <c r="H9">
        <v>117.8</v>
      </c>
      <c r="I9">
        <v>121.7</v>
      </c>
      <c r="J9">
        <v>125.2</v>
      </c>
      <c r="K9">
        <v>125.1</v>
      </c>
      <c r="L9">
        <v>125</v>
      </c>
      <c r="M9">
        <v>124.5</v>
      </c>
      <c r="N9">
        <v>119</v>
      </c>
      <c r="O9">
        <v>126.2</v>
      </c>
      <c r="P9">
        <v>126.2</v>
      </c>
      <c r="Q9">
        <v>131.3</v>
      </c>
      <c r="R9">
        <v>129</v>
      </c>
      <c r="S9" s="2">
        <v>131.8</v>
      </c>
      <c r="T9">
        <v>132.9</v>
      </c>
      <c r="U9" s="60">
        <v>149.9</v>
      </c>
      <c r="V9" s="60">
        <v>149.9</v>
      </c>
      <c r="W9">
        <v>154.9</v>
      </c>
      <c r="X9">
        <v>172.9</v>
      </c>
      <c r="Y9">
        <v>154.9</v>
      </c>
      <c r="Z9">
        <v>154.9</v>
      </c>
      <c r="AA9">
        <v>164.9</v>
      </c>
      <c r="AB9">
        <v>146.6</v>
      </c>
      <c r="AC9" s="60">
        <v>146.9</v>
      </c>
      <c r="AD9" s="60">
        <v>148.1</v>
      </c>
      <c r="AE9">
        <v>143.7</v>
      </c>
      <c r="AF9">
        <v>145</v>
      </c>
      <c r="AG9">
        <v>145.4</v>
      </c>
    </row>
    <row r="10" spans="1:33" ht="12.75">
      <c r="A10" s="2" t="s">
        <v>168</v>
      </c>
      <c r="B10" s="2" t="s">
        <v>265</v>
      </c>
      <c r="C10" s="2" t="s">
        <v>50</v>
      </c>
      <c r="D10" s="2">
        <v>50.5</v>
      </c>
      <c r="E10" s="2">
        <v>44.6</v>
      </c>
      <c r="F10" s="2">
        <v>44.6</v>
      </c>
      <c r="G10">
        <v>48.1</v>
      </c>
      <c r="H10">
        <v>48.4</v>
      </c>
      <c r="I10">
        <v>52</v>
      </c>
      <c r="J10">
        <v>52.4</v>
      </c>
      <c r="K10">
        <v>54.3</v>
      </c>
      <c r="L10">
        <v>53.9</v>
      </c>
      <c r="M10">
        <v>53.7</v>
      </c>
      <c r="N10">
        <v>60.7</v>
      </c>
      <c r="O10">
        <v>60.7</v>
      </c>
      <c r="P10">
        <v>63.4</v>
      </c>
      <c r="Q10">
        <v>63.4</v>
      </c>
      <c r="R10">
        <v>56.9</v>
      </c>
      <c r="S10" s="2">
        <v>62.3</v>
      </c>
      <c r="T10">
        <v>72</v>
      </c>
      <c r="U10" s="60">
        <v>72</v>
      </c>
      <c r="V10" s="60">
        <v>64.5</v>
      </c>
      <c r="W10">
        <v>72.9</v>
      </c>
      <c r="X10">
        <v>86.1</v>
      </c>
      <c r="Y10">
        <v>86.9</v>
      </c>
      <c r="Z10">
        <v>65.1</v>
      </c>
      <c r="AA10">
        <v>65.1</v>
      </c>
      <c r="AB10">
        <v>65.1</v>
      </c>
      <c r="AC10" s="60">
        <v>65.5</v>
      </c>
      <c r="AD10" s="60">
        <v>65.5</v>
      </c>
      <c r="AE10">
        <v>67</v>
      </c>
      <c r="AF10">
        <v>67</v>
      </c>
      <c r="AG10">
        <v>68</v>
      </c>
    </row>
    <row r="11" spans="1:33" ht="12.75">
      <c r="A11" s="2" t="s">
        <v>169</v>
      </c>
      <c r="B11" s="2" t="s">
        <v>113</v>
      </c>
      <c r="C11" s="2" t="s">
        <v>53</v>
      </c>
      <c r="D11" s="2">
        <v>259.9</v>
      </c>
      <c r="E11" s="2">
        <v>259.9</v>
      </c>
      <c r="F11" s="2">
        <v>214.7</v>
      </c>
      <c r="G11">
        <v>214.7</v>
      </c>
      <c r="H11">
        <v>214.7</v>
      </c>
      <c r="I11">
        <v>262.9</v>
      </c>
      <c r="J11">
        <v>227.9</v>
      </c>
      <c r="K11">
        <v>227.9</v>
      </c>
      <c r="L11">
        <v>227.9</v>
      </c>
      <c r="M11">
        <v>227.9</v>
      </c>
      <c r="N11">
        <v>227.9</v>
      </c>
      <c r="O11">
        <v>227.9</v>
      </c>
      <c r="P11">
        <v>193</v>
      </c>
      <c r="Q11">
        <v>193</v>
      </c>
      <c r="R11">
        <v>193</v>
      </c>
      <c r="S11" s="2">
        <v>203.5</v>
      </c>
      <c r="T11">
        <v>201.7</v>
      </c>
      <c r="U11" s="60">
        <v>195.9</v>
      </c>
      <c r="V11" s="60">
        <v>193</v>
      </c>
      <c r="W11">
        <v>195.9</v>
      </c>
      <c r="X11">
        <v>195.9</v>
      </c>
      <c r="Y11">
        <v>193</v>
      </c>
      <c r="Z11">
        <v>209.3</v>
      </c>
      <c r="AA11">
        <v>212</v>
      </c>
      <c r="AB11">
        <v>203.9</v>
      </c>
      <c r="AC11" s="60">
        <v>205.4</v>
      </c>
      <c r="AD11" s="60">
        <v>208</v>
      </c>
      <c r="AE11">
        <v>211.5</v>
      </c>
      <c r="AF11">
        <v>217.3</v>
      </c>
      <c r="AG11">
        <v>226</v>
      </c>
    </row>
    <row r="12" spans="1:33" ht="12.75">
      <c r="A12" s="2" t="s">
        <v>5</v>
      </c>
      <c r="B12" s="2" t="s">
        <v>114</v>
      </c>
      <c r="C12" s="2" t="s">
        <v>115</v>
      </c>
      <c r="D12" s="2">
        <v>91.9</v>
      </c>
      <c r="E12" s="2">
        <v>90.9</v>
      </c>
      <c r="F12" s="2">
        <v>89.7</v>
      </c>
      <c r="G12">
        <v>94.9</v>
      </c>
      <c r="H12">
        <v>94.9</v>
      </c>
      <c r="I12">
        <v>89.9</v>
      </c>
      <c r="J12">
        <v>96.5</v>
      </c>
      <c r="K12">
        <v>96.5</v>
      </c>
      <c r="L12">
        <v>96.5</v>
      </c>
      <c r="M12">
        <v>96.9</v>
      </c>
      <c r="N12">
        <v>96.5</v>
      </c>
      <c r="O12">
        <v>88.5</v>
      </c>
      <c r="P12">
        <v>98.3</v>
      </c>
      <c r="Q12">
        <v>98.3</v>
      </c>
      <c r="R12">
        <v>116.6</v>
      </c>
      <c r="S12" s="2">
        <v>95</v>
      </c>
      <c r="T12">
        <v>94.9</v>
      </c>
      <c r="U12" s="60">
        <v>101.5</v>
      </c>
      <c r="V12" s="60">
        <v>101.6</v>
      </c>
      <c r="W12">
        <v>134.9</v>
      </c>
      <c r="X12">
        <v>103</v>
      </c>
      <c r="Y12">
        <v>118</v>
      </c>
      <c r="Z12">
        <v>101.7</v>
      </c>
      <c r="AA12">
        <v>95.7</v>
      </c>
      <c r="AB12">
        <v>105.8</v>
      </c>
      <c r="AC12" s="60">
        <v>103.1</v>
      </c>
      <c r="AD12" s="60">
        <v>106.4</v>
      </c>
      <c r="AE12">
        <v>106.4</v>
      </c>
      <c r="AF12">
        <v>106.4</v>
      </c>
      <c r="AG12">
        <v>116.4</v>
      </c>
    </row>
    <row r="13" spans="1:33" ht="12.75">
      <c r="A13" s="2" t="s">
        <v>7</v>
      </c>
      <c r="B13" s="2"/>
      <c r="C13" s="2" t="s">
        <v>157</v>
      </c>
      <c r="D13" s="2">
        <v>23.1</v>
      </c>
      <c r="E13" s="2">
        <v>23.6</v>
      </c>
      <c r="F13" s="2">
        <v>22.6</v>
      </c>
      <c r="G13">
        <v>23.4</v>
      </c>
      <c r="H13">
        <v>23.6</v>
      </c>
      <c r="I13">
        <v>24</v>
      </c>
      <c r="J13">
        <v>24</v>
      </c>
      <c r="K13">
        <v>24</v>
      </c>
      <c r="L13">
        <v>24</v>
      </c>
      <c r="M13">
        <v>24</v>
      </c>
      <c r="N13">
        <v>24.5</v>
      </c>
      <c r="O13">
        <v>25.5</v>
      </c>
      <c r="P13">
        <v>25.5</v>
      </c>
      <c r="Q13">
        <v>26.5</v>
      </c>
      <c r="R13">
        <v>26</v>
      </c>
      <c r="S13" s="2">
        <v>25.5</v>
      </c>
      <c r="T13">
        <v>28</v>
      </c>
      <c r="U13" s="60">
        <v>28</v>
      </c>
      <c r="V13" s="60">
        <v>28</v>
      </c>
      <c r="W13">
        <v>28.5</v>
      </c>
      <c r="X13">
        <v>28.5</v>
      </c>
      <c r="Y13">
        <v>28.5</v>
      </c>
      <c r="Z13">
        <v>28.8</v>
      </c>
      <c r="AA13">
        <v>28.8</v>
      </c>
      <c r="AB13">
        <v>28.6</v>
      </c>
      <c r="AC13" s="60">
        <v>28.5</v>
      </c>
      <c r="AD13" s="60">
        <v>28.5</v>
      </c>
      <c r="AE13">
        <v>28.8</v>
      </c>
      <c r="AF13">
        <v>28.8</v>
      </c>
      <c r="AG13">
        <v>29.5</v>
      </c>
    </row>
    <row r="14" spans="1:33" ht="12.75">
      <c r="A14" s="2" t="s">
        <v>170</v>
      </c>
      <c r="B14" s="2"/>
      <c r="C14" s="2" t="s">
        <v>57</v>
      </c>
      <c r="D14" s="2">
        <v>200</v>
      </c>
      <c r="E14" s="2">
        <v>240</v>
      </c>
      <c r="F14" s="2">
        <v>240</v>
      </c>
      <c r="G14">
        <v>240</v>
      </c>
      <c r="H14">
        <v>240</v>
      </c>
      <c r="I14">
        <v>240</v>
      </c>
      <c r="J14">
        <v>240</v>
      </c>
      <c r="K14">
        <v>240</v>
      </c>
      <c r="L14">
        <v>240</v>
      </c>
      <c r="M14">
        <v>240</v>
      </c>
      <c r="N14">
        <v>240</v>
      </c>
      <c r="O14">
        <v>240</v>
      </c>
      <c r="P14">
        <v>265</v>
      </c>
      <c r="Q14">
        <v>265</v>
      </c>
      <c r="R14">
        <v>265</v>
      </c>
      <c r="S14" s="2">
        <v>265</v>
      </c>
      <c r="T14">
        <v>265</v>
      </c>
      <c r="U14" s="60">
        <v>265</v>
      </c>
      <c r="V14" s="60">
        <v>265</v>
      </c>
      <c r="W14">
        <v>265</v>
      </c>
      <c r="X14">
        <v>265</v>
      </c>
      <c r="Y14">
        <v>265</v>
      </c>
      <c r="Z14">
        <v>265</v>
      </c>
      <c r="AA14">
        <v>265</v>
      </c>
      <c r="AB14">
        <v>265</v>
      </c>
      <c r="AC14" s="60">
        <v>265</v>
      </c>
      <c r="AD14" s="60">
        <v>265</v>
      </c>
      <c r="AE14">
        <v>265</v>
      </c>
      <c r="AF14">
        <v>265</v>
      </c>
      <c r="AG14">
        <v>265</v>
      </c>
    </row>
    <row r="15" spans="1:33" ht="12.75">
      <c r="A15" s="2" t="s">
        <v>8</v>
      </c>
      <c r="B15" s="2"/>
      <c r="C15" s="2" t="s">
        <v>171</v>
      </c>
      <c r="D15" s="2">
        <v>22</v>
      </c>
      <c r="E15" s="2">
        <v>26</v>
      </c>
      <c r="F15" s="2">
        <v>26</v>
      </c>
      <c r="G15">
        <v>26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  <c r="Q15">
        <v>26</v>
      </c>
      <c r="R15">
        <v>26</v>
      </c>
      <c r="S15" s="2">
        <v>26</v>
      </c>
      <c r="T15">
        <v>26</v>
      </c>
      <c r="U15" s="60">
        <v>26</v>
      </c>
      <c r="V15" s="60">
        <v>26</v>
      </c>
      <c r="W15">
        <v>26</v>
      </c>
      <c r="X15">
        <v>26</v>
      </c>
      <c r="Y15">
        <v>26</v>
      </c>
      <c r="Z15">
        <v>26</v>
      </c>
      <c r="AA15">
        <v>26</v>
      </c>
      <c r="AB15">
        <v>26</v>
      </c>
      <c r="AC15" s="60">
        <v>26</v>
      </c>
      <c r="AD15" s="60">
        <v>26</v>
      </c>
      <c r="AE15">
        <v>26</v>
      </c>
      <c r="AF15">
        <v>26</v>
      </c>
      <c r="AG15">
        <v>26</v>
      </c>
    </row>
    <row r="16" spans="1:33" ht="12.75">
      <c r="A16" s="2" t="s">
        <v>9</v>
      </c>
      <c r="B16" s="2"/>
      <c r="C16" s="2" t="s">
        <v>171</v>
      </c>
      <c r="D16" s="2">
        <v>20</v>
      </c>
      <c r="E16" s="2">
        <v>24</v>
      </c>
      <c r="F16" s="2">
        <v>24</v>
      </c>
      <c r="G16">
        <v>24</v>
      </c>
      <c r="H16">
        <v>24</v>
      </c>
      <c r="I16">
        <v>24</v>
      </c>
      <c r="J16">
        <v>24</v>
      </c>
      <c r="K16">
        <v>24</v>
      </c>
      <c r="L16">
        <v>24</v>
      </c>
      <c r="M16">
        <v>24</v>
      </c>
      <c r="N16">
        <v>24</v>
      </c>
      <c r="O16">
        <v>24</v>
      </c>
      <c r="P16">
        <v>25</v>
      </c>
      <c r="Q16">
        <v>25</v>
      </c>
      <c r="R16">
        <v>25</v>
      </c>
      <c r="S16" s="2">
        <v>25</v>
      </c>
      <c r="T16">
        <v>25</v>
      </c>
      <c r="U16" s="60">
        <v>25</v>
      </c>
      <c r="V16" s="60">
        <v>25</v>
      </c>
      <c r="W16">
        <v>25</v>
      </c>
      <c r="X16">
        <v>25</v>
      </c>
      <c r="Y16">
        <v>25</v>
      </c>
      <c r="Z16">
        <v>25</v>
      </c>
      <c r="AA16">
        <v>25</v>
      </c>
      <c r="AB16">
        <v>25</v>
      </c>
      <c r="AC16" s="60">
        <v>28</v>
      </c>
      <c r="AD16" s="60">
        <v>28</v>
      </c>
      <c r="AE16">
        <v>28</v>
      </c>
      <c r="AF16">
        <v>28</v>
      </c>
      <c r="AG16">
        <v>28</v>
      </c>
    </row>
    <row r="17" spans="1:33" ht="12.75">
      <c r="A17" s="2" t="s">
        <v>172</v>
      </c>
      <c r="B17" s="2" t="s">
        <v>58</v>
      </c>
      <c r="C17" s="2" t="s">
        <v>59</v>
      </c>
      <c r="D17" s="2">
        <v>34.7</v>
      </c>
      <c r="E17" s="2">
        <v>36.2</v>
      </c>
      <c r="F17" s="2">
        <v>34.4</v>
      </c>
      <c r="G17">
        <v>37.8</v>
      </c>
      <c r="H17">
        <v>37.2</v>
      </c>
      <c r="I17">
        <v>34.9</v>
      </c>
      <c r="J17">
        <v>37.2</v>
      </c>
      <c r="K17">
        <v>34.9</v>
      </c>
      <c r="L17">
        <v>39.8</v>
      </c>
      <c r="M17">
        <v>43</v>
      </c>
      <c r="N17">
        <v>42.8</v>
      </c>
      <c r="O17">
        <v>41.5</v>
      </c>
      <c r="P17">
        <v>38.9</v>
      </c>
      <c r="Q17">
        <v>40.4</v>
      </c>
      <c r="R17">
        <v>42.9</v>
      </c>
      <c r="S17" s="2">
        <v>42.9</v>
      </c>
      <c r="T17">
        <v>42.9</v>
      </c>
      <c r="U17" s="60">
        <v>42.8</v>
      </c>
      <c r="V17" s="60">
        <v>42.8</v>
      </c>
      <c r="W17">
        <v>45.2</v>
      </c>
      <c r="X17">
        <v>42.9</v>
      </c>
      <c r="Y17">
        <v>44.7</v>
      </c>
      <c r="Z17">
        <v>47.9</v>
      </c>
      <c r="AA17">
        <v>44.6</v>
      </c>
      <c r="AB17">
        <v>45.9</v>
      </c>
      <c r="AC17" s="60">
        <v>44.2</v>
      </c>
      <c r="AD17" s="60">
        <v>44.2</v>
      </c>
      <c r="AE17">
        <v>44.2</v>
      </c>
      <c r="AF17">
        <v>43.8</v>
      </c>
      <c r="AG17">
        <v>43.8</v>
      </c>
    </row>
    <row r="18" spans="1:33" ht="12.75">
      <c r="A18" s="2" t="s">
        <v>173</v>
      </c>
      <c r="B18" s="2" t="s">
        <v>58</v>
      </c>
      <c r="C18" s="2" t="s">
        <v>60</v>
      </c>
      <c r="D18" s="2">
        <v>35.9</v>
      </c>
      <c r="E18" s="2">
        <v>35.9</v>
      </c>
      <c r="F18" s="2">
        <v>35.9</v>
      </c>
      <c r="G18">
        <v>34.8</v>
      </c>
      <c r="H18">
        <v>34.9</v>
      </c>
      <c r="I18">
        <v>35.9</v>
      </c>
      <c r="J18">
        <v>31.8</v>
      </c>
      <c r="K18">
        <v>31.8</v>
      </c>
      <c r="L18">
        <v>39.9</v>
      </c>
      <c r="M18">
        <v>42.8</v>
      </c>
      <c r="N18">
        <v>39.5</v>
      </c>
      <c r="O18">
        <v>40.4</v>
      </c>
      <c r="P18">
        <v>45.5</v>
      </c>
      <c r="Q18">
        <v>39.9</v>
      </c>
      <c r="R18">
        <v>40.2</v>
      </c>
      <c r="S18" s="2">
        <v>47.9</v>
      </c>
      <c r="T18">
        <v>42.7</v>
      </c>
      <c r="U18" s="60">
        <v>42.6</v>
      </c>
      <c r="V18" s="60">
        <v>42.6</v>
      </c>
      <c r="W18">
        <v>42.6</v>
      </c>
      <c r="X18">
        <v>44</v>
      </c>
      <c r="Y18">
        <v>44.9</v>
      </c>
      <c r="Z18">
        <v>44.2</v>
      </c>
      <c r="AA18">
        <v>44.2</v>
      </c>
      <c r="AB18">
        <v>44.4</v>
      </c>
      <c r="AC18" s="60">
        <v>43.5</v>
      </c>
      <c r="AD18" s="60">
        <v>43.3</v>
      </c>
      <c r="AE18">
        <v>43.3</v>
      </c>
      <c r="AF18">
        <v>43</v>
      </c>
      <c r="AG18">
        <v>43</v>
      </c>
    </row>
    <row r="19" spans="1:33" ht="12.75">
      <c r="A19" s="2" t="s">
        <v>174</v>
      </c>
      <c r="B19" s="2" t="s">
        <v>61</v>
      </c>
      <c r="C19" s="2" t="s">
        <v>62</v>
      </c>
      <c r="D19" s="2">
        <v>17.7</v>
      </c>
      <c r="E19" s="2">
        <v>17.9</v>
      </c>
      <c r="F19" s="2">
        <v>17.3</v>
      </c>
      <c r="G19">
        <v>17</v>
      </c>
      <c r="H19">
        <v>16.6</v>
      </c>
      <c r="I19">
        <v>18.2</v>
      </c>
      <c r="J19">
        <v>17.9</v>
      </c>
      <c r="K19">
        <v>18.2</v>
      </c>
      <c r="L19">
        <v>19.5</v>
      </c>
      <c r="M19">
        <v>19</v>
      </c>
      <c r="N19">
        <v>19.9</v>
      </c>
      <c r="O19">
        <v>19.9</v>
      </c>
      <c r="P19">
        <v>19.9</v>
      </c>
      <c r="Q19">
        <v>19.6</v>
      </c>
      <c r="R19">
        <v>20</v>
      </c>
      <c r="S19" s="2">
        <v>21</v>
      </c>
      <c r="T19">
        <v>21.7</v>
      </c>
      <c r="U19" s="60">
        <v>20.5</v>
      </c>
      <c r="V19" s="60">
        <v>20.9</v>
      </c>
      <c r="W19">
        <v>21</v>
      </c>
      <c r="X19">
        <v>23.9</v>
      </c>
      <c r="Y19">
        <v>20.9</v>
      </c>
      <c r="Z19">
        <v>20.9</v>
      </c>
      <c r="AA19">
        <v>21.9</v>
      </c>
      <c r="AB19">
        <v>21.7</v>
      </c>
      <c r="AC19" s="60">
        <v>21.2</v>
      </c>
      <c r="AD19" s="60">
        <v>21.2</v>
      </c>
      <c r="AE19">
        <v>21.9</v>
      </c>
      <c r="AF19">
        <v>21.5</v>
      </c>
      <c r="AG19">
        <v>21.1</v>
      </c>
    </row>
    <row r="20" spans="1:33" ht="12.75">
      <c r="A20" s="2" t="s">
        <v>175</v>
      </c>
      <c r="B20" s="2" t="s">
        <v>271</v>
      </c>
      <c r="C20" s="2" t="s">
        <v>64</v>
      </c>
      <c r="D20" s="2">
        <v>47.1</v>
      </c>
      <c r="E20" s="2">
        <v>46.6</v>
      </c>
      <c r="F20" s="2">
        <v>45.8</v>
      </c>
      <c r="G20">
        <v>48.5</v>
      </c>
      <c r="H20">
        <v>49.9</v>
      </c>
      <c r="I20">
        <v>49.9</v>
      </c>
      <c r="J20">
        <v>50</v>
      </c>
      <c r="K20">
        <v>50</v>
      </c>
      <c r="L20">
        <v>50</v>
      </c>
      <c r="M20">
        <v>58.5</v>
      </c>
      <c r="N20">
        <v>58.5</v>
      </c>
      <c r="O20">
        <v>56.2</v>
      </c>
      <c r="P20">
        <v>56.2</v>
      </c>
      <c r="Q20">
        <v>59.6</v>
      </c>
      <c r="R20">
        <v>59.6</v>
      </c>
      <c r="S20" s="2">
        <v>68.9</v>
      </c>
      <c r="T20">
        <v>67.6</v>
      </c>
      <c r="U20" s="60">
        <v>67.6</v>
      </c>
      <c r="V20" s="60">
        <v>67.6</v>
      </c>
      <c r="W20">
        <v>66.4</v>
      </c>
      <c r="X20">
        <v>68.4</v>
      </c>
      <c r="Y20">
        <v>74.9</v>
      </c>
      <c r="Z20">
        <v>68.7</v>
      </c>
      <c r="AA20">
        <v>68.7</v>
      </c>
      <c r="AB20">
        <v>68.5</v>
      </c>
      <c r="AC20" s="60">
        <v>67.9</v>
      </c>
      <c r="AD20" s="60">
        <v>67.9</v>
      </c>
      <c r="AE20">
        <v>68.8</v>
      </c>
      <c r="AF20">
        <v>67.2</v>
      </c>
      <c r="AG20">
        <v>60.3</v>
      </c>
    </row>
    <row r="21" spans="1:33" ht="12.75">
      <c r="A21" s="2" t="s">
        <v>176</v>
      </c>
      <c r="B21" s="2" t="s">
        <v>264</v>
      </c>
      <c r="C21" s="2" t="s">
        <v>65</v>
      </c>
      <c r="D21" s="2">
        <v>21.9</v>
      </c>
      <c r="E21" s="2">
        <v>21.9</v>
      </c>
      <c r="F21" s="2">
        <v>20.7</v>
      </c>
      <c r="G21">
        <v>21.8</v>
      </c>
      <c r="H21">
        <v>21.8</v>
      </c>
      <c r="I21">
        <v>21.9</v>
      </c>
      <c r="J21">
        <v>22.6</v>
      </c>
      <c r="K21">
        <v>22.6</v>
      </c>
      <c r="L21">
        <v>22.6</v>
      </c>
      <c r="M21">
        <v>22.6</v>
      </c>
      <c r="N21">
        <v>28.5</v>
      </c>
      <c r="O21">
        <v>30.3</v>
      </c>
      <c r="P21">
        <v>30.3</v>
      </c>
      <c r="Q21">
        <v>30.3</v>
      </c>
      <c r="R21">
        <v>32.9</v>
      </c>
      <c r="S21" s="2">
        <v>32.9</v>
      </c>
      <c r="T21">
        <v>32.8</v>
      </c>
      <c r="U21" s="60">
        <v>32.8</v>
      </c>
      <c r="V21" s="60">
        <v>32.8</v>
      </c>
      <c r="W21">
        <v>33.8</v>
      </c>
      <c r="X21">
        <v>32.8</v>
      </c>
      <c r="Y21">
        <v>32.8</v>
      </c>
      <c r="Z21">
        <v>32.8</v>
      </c>
      <c r="AA21">
        <v>32.8</v>
      </c>
      <c r="AB21">
        <v>33.5</v>
      </c>
      <c r="AC21" s="60">
        <v>32.9</v>
      </c>
      <c r="AD21" s="60">
        <v>33.8</v>
      </c>
      <c r="AE21">
        <v>32.4</v>
      </c>
      <c r="AF21">
        <v>32.9</v>
      </c>
      <c r="AG21">
        <v>30.7</v>
      </c>
    </row>
    <row r="22" spans="1:33" ht="12.75">
      <c r="A22" s="2" t="s">
        <v>177</v>
      </c>
      <c r="B22" s="2" t="s">
        <v>66</v>
      </c>
      <c r="C22" s="2" t="s">
        <v>67</v>
      </c>
      <c r="D22" s="2">
        <v>24.2</v>
      </c>
      <c r="E22" s="2">
        <v>25.4</v>
      </c>
      <c r="F22" s="2">
        <v>25.4</v>
      </c>
      <c r="G22">
        <v>24.9</v>
      </c>
      <c r="H22">
        <v>27.9</v>
      </c>
      <c r="I22">
        <v>27.9</v>
      </c>
      <c r="J22">
        <v>24.9</v>
      </c>
      <c r="K22">
        <v>24.9</v>
      </c>
      <c r="L22">
        <v>27.9</v>
      </c>
      <c r="M22">
        <v>27.9</v>
      </c>
      <c r="N22">
        <v>39.9</v>
      </c>
      <c r="O22">
        <v>36.9</v>
      </c>
      <c r="P22">
        <v>36.9</v>
      </c>
      <c r="Q22">
        <v>36.3</v>
      </c>
      <c r="R22">
        <v>38</v>
      </c>
      <c r="S22" s="2">
        <v>38</v>
      </c>
      <c r="T22">
        <v>34.9</v>
      </c>
      <c r="U22" s="60">
        <v>34.9</v>
      </c>
      <c r="V22" s="60">
        <v>34.9</v>
      </c>
      <c r="W22">
        <v>34.9</v>
      </c>
      <c r="X22">
        <v>34.9</v>
      </c>
      <c r="Y22">
        <v>39</v>
      </c>
      <c r="Z22">
        <v>39</v>
      </c>
      <c r="AA22">
        <v>39</v>
      </c>
      <c r="AB22">
        <v>42.5</v>
      </c>
      <c r="AC22" s="60">
        <v>43.2</v>
      </c>
      <c r="AD22" s="60">
        <v>43.2</v>
      </c>
      <c r="AE22">
        <v>43.2</v>
      </c>
      <c r="AF22">
        <v>42.5</v>
      </c>
      <c r="AG22">
        <v>42.5</v>
      </c>
    </row>
    <row r="23" spans="1:33" ht="12.75">
      <c r="A23" s="2" t="s">
        <v>178</v>
      </c>
      <c r="B23" s="2" t="s">
        <v>68</v>
      </c>
      <c r="C23" s="2" t="s">
        <v>69</v>
      </c>
      <c r="D23" s="2">
        <v>261.8</v>
      </c>
      <c r="E23" s="2">
        <v>242.7</v>
      </c>
      <c r="F23" s="2">
        <v>229.9</v>
      </c>
      <c r="G23">
        <v>239.9</v>
      </c>
      <c r="H23">
        <v>244.1</v>
      </c>
      <c r="I23">
        <v>244.9</v>
      </c>
      <c r="J23">
        <v>265.9</v>
      </c>
      <c r="K23">
        <v>265.9</v>
      </c>
      <c r="L23">
        <v>243.2</v>
      </c>
      <c r="M23">
        <v>243.2</v>
      </c>
      <c r="N23">
        <v>243.2</v>
      </c>
      <c r="O23">
        <v>318.3</v>
      </c>
      <c r="P23">
        <v>318.3</v>
      </c>
      <c r="Q23">
        <v>318.3</v>
      </c>
      <c r="R23">
        <v>299.6</v>
      </c>
      <c r="S23" s="2">
        <v>318.3</v>
      </c>
      <c r="T23">
        <v>318.2</v>
      </c>
      <c r="U23" s="60">
        <v>288.8</v>
      </c>
      <c r="V23" s="60">
        <v>278</v>
      </c>
      <c r="W23">
        <v>318.2</v>
      </c>
      <c r="X23">
        <v>319.9</v>
      </c>
      <c r="Y23">
        <v>322.5</v>
      </c>
      <c r="Z23">
        <v>295.5</v>
      </c>
      <c r="AA23">
        <v>311.5</v>
      </c>
      <c r="AB23">
        <v>306.8</v>
      </c>
      <c r="AC23" s="60">
        <v>303.4</v>
      </c>
      <c r="AD23" s="60">
        <v>293.7</v>
      </c>
      <c r="AE23">
        <v>298.2</v>
      </c>
      <c r="AF23">
        <v>301.6</v>
      </c>
      <c r="AG23">
        <v>318.8</v>
      </c>
    </row>
    <row r="24" spans="1:33" ht="12.75">
      <c r="A24" s="2" t="s">
        <v>179</v>
      </c>
      <c r="B24" s="2" t="s">
        <v>70</v>
      </c>
      <c r="C24" s="2" t="s">
        <v>144</v>
      </c>
      <c r="D24" s="2">
        <v>40.5</v>
      </c>
      <c r="E24" s="2">
        <v>40.3</v>
      </c>
      <c r="F24" s="2">
        <v>40.2</v>
      </c>
      <c r="G24">
        <v>41.1</v>
      </c>
      <c r="H24">
        <v>41.1</v>
      </c>
      <c r="I24">
        <v>37.8</v>
      </c>
      <c r="J24">
        <v>37.8</v>
      </c>
      <c r="K24">
        <v>37.8</v>
      </c>
      <c r="L24">
        <v>41.1</v>
      </c>
      <c r="M24">
        <v>36</v>
      </c>
      <c r="N24">
        <v>36.9</v>
      </c>
      <c r="O24">
        <v>43.1</v>
      </c>
      <c r="P24">
        <v>43.1</v>
      </c>
      <c r="Q24">
        <v>43.1</v>
      </c>
      <c r="R24">
        <v>43.1</v>
      </c>
      <c r="S24" s="2">
        <v>43.1</v>
      </c>
      <c r="T24">
        <v>45.1</v>
      </c>
      <c r="U24" s="60">
        <v>45.1</v>
      </c>
      <c r="V24" s="60">
        <v>51.4</v>
      </c>
      <c r="W24">
        <v>45.7</v>
      </c>
      <c r="X24">
        <v>45.7</v>
      </c>
      <c r="Y24">
        <v>45.7</v>
      </c>
      <c r="Z24">
        <v>47.4</v>
      </c>
      <c r="AA24">
        <v>49.7</v>
      </c>
      <c r="AB24">
        <v>51.6</v>
      </c>
      <c r="AC24" s="60">
        <v>51.6</v>
      </c>
      <c r="AD24" s="60">
        <v>53</v>
      </c>
      <c r="AE24">
        <v>55.1</v>
      </c>
      <c r="AF24">
        <v>55.5</v>
      </c>
      <c r="AG24">
        <v>55.7</v>
      </c>
    </row>
    <row r="25" spans="1:33" ht="12.75">
      <c r="A25" s="2" t="s">
        <v>180</v>
      </c>
      <c r="B25" s="2" t="s">
        <v>71</v>
      </c>
      <c r="C25" s="2" t="s">
        <v>60</v>
      </c>
      <c r="D25" s="2">
        <v>49.6</v>
      </c>
      <c r="E25" s="2">
        <v>46.4</v>
      </c>
      <c r="F25" s="2">
        <v>47.8</v>
      </c>
      <c r="G25">
        <v>47.2</v>
      </c>
      <c r="H25">
        <v>50.9</v>
      </c>
      <c r="I25">
        <v>51.9</v>
      </c>
      <c r="J25">
        <v>51.9</v>
      </c>
      <c r="K25">
        <v>51.9</v>
      </c>
      <c r="L25">
        <v>51.9</v>
      </c>
      <c r="M25">
        <v>51.9</v>
      </c>
      <c r="N25">
        <v>51.9</v>
      </c>
      <c r="O25">
        <v>58.5</v>
      </c>
      <c r="P25">
        <v>68.1</v>
      </c>
      <c r="Q25">
        <v>78.2</v>
      </c>
      <c r="R25">
        <v>71.1</v>
      </c>
      <c r="S25" s="2">
        <v>77.9</v>
      </c>
      <c r="T25">
        <v>77.9</v>
      </c>
      <c r="U25" s="60">
        <v>74.9</v>
      </c>
      <c r="V25" s="60">
        <v>72.9</v>
      </c>
      <c r="W25">
        <v>72.9</v>
      </c>
      <c r="X25">
        <v>71.6</v>
      </c>
      <c r="Y25">
        <v>72.8</v>
      </c>
      <c r="Z25">
        <v>64.8</v>
      </c>
      <c r="AA25">
        <v>64.3</v>
      </c>
      <c r="AB25">
        <v>71.4</v>
      </c>
      <c r="AC25" s="60">
        <v>70.9</v>
      </c>
      <c r="AD25" s="60">
        <v>69.6</v>
      </c>
      <c r="AE25">
        <v>68.9</v>
      </c>
      <c r="AF25">
        <v>65</v>
      </c>
      <c r="AG25">
        <v>57.8</v>
      </c>
    </row>
    <row r="26" spans="1:33" ht="12.75">
      <c r="A26" s="2" t="s">
        <v>12</v>
      </c>
      <c r="B26" s="2" t="s">
        <v>116</v>
      </c>
      <c r="C26" s="2" t="s">
        <v>69</v>
      </c>
      <c r="D26" s="2">
        <v>32.2</v>
      </c>
      <c r="E26" s="2">
        <v>32.2</v>
      </c>
      <c r="F26" s="2">
        <v>32.5</v>
      </c>
      <c r="G26">
        <v>27.9</v>
      </c>
      <c r="H26">
        <v>26.8</v>
      </c>
      <c r="I26">
        <v>25.9</v>
      </c>
      <c r="J26">
        <v>29.8</v>
      </c>
      <c r="K26">
        <v>28.3</v>
      </c>
      <c r="L26">
        <v>27.9</v>
      </c>
      <c r="M26">
        <v>31.9</v>
      </c>
      <c r="N26">
        <v>31.9</v>
      </c>
      <c r="O26">
        <v>36.5</v>
      </c>
      <c r="P26">
        <v>38.2</v>
      </c>
      <c r="Q26">
        <v>39.8</v>
      </c>
      <c r="R26">
        <v>37.6</v>
      </c>
      <c r="S26" s="2">
        <v>35.1</v>
      </c>
      <c r="T26">
        <v>31.7</v>
      </c>
      <c r="U26" s="60">
        <v>30.7</v>
      </c>
      <c r="V26" s="60">
        <v>33.8</v>
      </c>
      <c r="W26">
        <v>34.8</v>
      </c>
      <c r="X26">
        <v>33</v>
      </c>
      <c r="Y26">
        <v>31.8</v>
      </c>
      <c r="Z26">
        <v>27.8</v>
      </c>
      <c r="AA26">
        <v>23.9</v>
      </c>
      <c r="AB26">
        <v>24.4</v>
      </c>
      <c r="AC26" s="60">
        <v>27.8</v>
      </c>
      <c r="AD26" s="60">
        <v>27.8</v>
      </c>
      <c r="AE26">
        <v>28.8</v>
      </c>
      <c r="AF26">
        <v>28.5</v>
      </c>
      <c r="AG26">
        <v>28.4</v>
      </c>
    </row>
    <row r="27" spans="1:33" ht="12.75">
      <c r="A27" s="2" t="s">
        <v>13</v>
      </c>
      <c r="B27" s="2" t="s">
        <v>73</v>
      </c>
      <c r="C27" s="2" t="s">
        <v>69</v>
      </c>
      <c r="D27" s="2">
        <v>6.7</v>
      </c>
      <c r="E27" s="2">
        <v>6.7</v>
      </c>
      <c r="F27" s="2">
        <v>6.8</v>
      </c>
      <c r="G27">
        <v>7</v>
      </c>
      <c r="H27">
        <v>7</v>
      </c>
      <c r="I27">
        <v>6.7</v>
      </c>
      <c r="J27">
        <v>7.1</v>
      </c>
      <c r="K27">
        <v>6.7</v>
      </c>
      <c r="L27">
        <v>6.7</v>
      </c>
      <c r="M27">
        <v>6.7</v>
      </c>
      <c r="N27">
        <v>6.7</v>
      </c>
      <c r="O27">
        <v>6.3</v>
      </c>
      <c r="P27">
        <v>7</v>
      </c>
      <c r="Q27">
        <v>7</v>
      </c>
      <c r="R27">
        <v>7</v>
      </c>
      <c r="S27" s="2">
        <v>7</v>
      </c>
      <c r="T27">
        <v>6</v>
      </c>
      <c r="U27" s="60">
        <v>5.9</v>
      </c>
      <c r="V27" s="60">
        <v>5.9</v>
      </c>
      <c r="W27">
        <v>6.4</v>
      </c>
      <c r="X27">
        <v>5.9</v>
      </c>
      <c r="Y27">
        <v>6.5</v>
      </c>
      <c r="Z27">
        <v>6.4</v>
      </c>
      <c r="AA27">
        <v>6.4</v>
      </c>
      <c r="AB27">
        <v>6.9</v>
      </c>
      <c r="AC27" s="60">
        <v>7.7</v>
      </c>
      <c r="AD27" s="60">
        <v>7.7</v>
      </c>
      <c r="AE27">
        <v>7.5</v>
      </c>
      <c r="AF27">
        <v>7.7</v>
      </c>
      <c r="AG27">
        <v>7.9</v>
      </c>
    </row>
    <row r="28" spans="1:33" ht="12.75">
      <c r="A28" s="2" t="s">
        <v>181</v>
      </c>
      <c r="B28" s="2" t="s">
        <v>74</v>
      </c>
      <c r="C28" s="2" t="s">
        <v>75</v>
      </c>
      <c r="D28" s="2">
        <v>18</v>
      </c>
      <c r="E28" s="2">
        <v>18.7</v>
      </c>
      <c r="F28" s="2">
        <v>17.1</v>
      </c>
      <c r="G28">
        <v>19.3</v>
      </c>
      <c r="H28">
        <v>19.1</v>
      </c>
      <c r="I28">
        <v>17.5</v>
      </c>
      <c r="J28">
        <v>17</v>
      </c>
      <c r="K28">
        <v>18</v>
      </c>
      <c r="L28">
        <v>16.9</v>
      </c>
      <c r="M28">
        <v>16.9</v>
      </c>
      <c r="N28">
        <v>18</v>
      </c>
      <c r="O28">
        <v>20.1</v>
      </c>
      <c r="P28">
        <v>20.1</v>
      </c>
      <c r="Q28">
        <v>18.7</v>
      </c>
      <c r="R28">
        <v>20.1</v>
      </c>
      <c r="S28" s="2">
        <v>21.2</v>
      </c>
      <c r="T28">
        <v>21.2</v>
      </c>
      <c r="U28" s="60">
        <v>21.2</v>
      </c>
      <c r="V28" s="60">
        <v>20.8</v>
      </c>
      <c r="W28">
        <v>22.3</v>
      </c>
      <c r="X28">
        <v>22.3</v>
      </c>
      <c r="Y28">
        <v>23.9</v>
      </c>
      <c r="Z28">
        <v>21.5</v>
      </c>
      <c r="AA28">
        <v>22.1</v>
      </c>
      <c r="AB28">
        <v>23.6</v>
      </c>
      <c r="AC28" s="60">
        <v>23.6</v>
      </c>
      <c r="AD28" s="60">
        <v>23.6</v>
      </c>
      <c r="AE28">
        <v>23</v>
      </c>
      <c r="AF28">
        <v>23.6</v>
      </c>
      <c r="AG28">
        <v>23.6</v>
      </c>
    </row>
    <row r="29" spans="1:33" ht="12.75">
      <c r="A29" s="2" t="s">
        <v>182</v>
      </c>
      <c r="B29" s="2" t="s">
        <v>76</v>
      </c>
      <c r="C29" s="2" t="s">
        <v>77</v>
      </c>
      <c r="D29" s="2">
        <v>39.9</v>
      </c>
      <c r="E29" s="2">
        <v>39.9</v>
      </c>
      <c r="F29" s="2">
        <v>39.9</v>
      </c>
      <c r="G29">
        <v>41.9</v>
      </c>
      <c r="H29">
        <v>44.6</v>
      </c>
      <c r="I29">
        <v>41.3</v>
      </c>
      <c r="J29">
        <v>41.3</v>
      </c>
      <c r="K29">
        <v>39.3</v>
      </c>
      <c r="L29">
        <v>34.6</v>
      </c>
      <c r="M29">
        <v>41</v>
      </c>
      <c r="N29">
        <v>41</v>
      </c>
      <c r="O29">
        <v>41</v>
      </c>
      <c r="P29">
        <v>39.6</v>
      </c>
      <c r="Q29">
        <v>37</v>
      </c>
      <c r="R29">
        <v>37</v>
      </c>
      <c r="S29" s="2">
        <v>35.7</v>
      </c>
      <c r="T29">
        <v>29.3</v>
      </c>
      <c r="U29" s="60">
        <v>29.3</v>
      </c>
      <c r="V29" s="60">
        <v>29.8</v>
      </c>
      <c r="W29">
        <v>29.9</v>
      </c>
      <c r="X29">
        <v>30.4</v>
      </c>
      <c r="Y29">
        <v>30.4</v>
      </c>
      <c r="Z29">
        <v>29.5</v>
      </c>
      <c r="AA29">
        <v>29.5</v>
      </c>
      <c r="AB29">
        <v>29.9</v>
      </c>
      <c r="AC29" s="60">
        <v>30.5</v>
      </c>
      <c r="AD29" s="60">
        <v>31.1</v>
      </c>
      <c r="AE29">
        <v>30.5</v>
      </c>
      <c r="AF29">
        <v>30.5</v>
      </c>
      <c r="AG29">
        <v>31.4</v>
      </c>
    </row>
    <row r="30" spans="1:33" ht="12.75">
      <c r="A30" s="2" t="s">
        <v>183</v>
      </c>
      <c r="B30" s="2" t="s">
        <v>76</v>
      </c>
      <c r="C30" s="2" t="s">
        <v>77</v>
      </c>
      <c r="D30" s="2">
        <v>26.3</v>
      </c>
      <c r="E30" s="2">
        <v>26.3</v>
      </c>
      <c r="F30" s="2">
        <v>26.3</v>
      </c>
      <c r="G30">
        <v>26.3</v>
      </c>
      <c r="H30">
        <v>27.7</v>
      </c>
      <c r="I30">
        <v>27.7</v>
      </c>
      <c r="J30">
        <v>32.6</v>
      </c>
      <c r="K30">
        <v>32.6</v>
      </c>
      <c r="L30">
        <v>32.6</v>
      </c>
      <c r="M30">
        <v>65.2</v>
      </c>
      <c r="N30">
        <v>63.9</v>
      </c>
      <c r="O30">
        <v>63.9</v>
      </c>
      <c r="P30">
        <v>63.9</v>
      </c>
      <c r="Q30">
        <v>69.9</v>
      </c>
      <c r="R30">
        <v>71.3</v>
      </c>
      <c r="S30" s="2">
        <v>84</v>
      </c>
      <c r="T30">
        <v>81</v>
      </c>
      <c r="U30" s="60">
        <v>92.9</v>
      </c>
      <c r="V30" s="60">
        <v>83.4</v>
      </c>
      <c r="W30">
        <v>73.8</v>
      </c>
      <c r="X30">
        <v>71.5</v>
      </c>
      <c r="Y30">
        <v>69.9</v>
      </c>
      <c r="Z30">
        <v>69.9</v>
      </c>
      <c r="AA30">
        <v>67.8</v>
      </c>
      <c r="AB30">
        <v>68.3</v>
      </c>
      <c r="AC30" s="60">
        <v>69.9</v>
      </c>
      <c r="AD30" s="60">
        <v>69.7</v>
      </c>
      <c r="AE30">
        <v>53.2</v>
      </c>
      <c r="AF30">
        <v>50.1</v>
      </c>
      <c r="AG30">
        <v>48.1</v>
      </c>
    </row>
    <row r="31" spans="1:33" ht="12.75">
      <c r="A31" s="2" t="s">
        <v>184</v>
      </c>
      <c r="B31" s="2" t="s">
        <v>76</v>
      </c>
      <c r="C31" s="2" t="s">
        <v>77</v>
      </c>
      <c r="D31" s="2">
        <v>24.2</v>
      </c>
      <c r="E31" s="2">
        <v>24.2</v>
      </c>
      <c r="F31" s="2">
        <v>24.2</v>
      </c>
      <c r="G31">
        <v>24.2</v>
      </c>
      <c r="H31">
        <v>24.2</v>
      </c>
      <c r="I31">
        <v>17.8</v>
      </c>
      <c r="J31">
        <v>17.8</v>
      </c>
      <c r="K31">
        <v>17.8</v>
      </c>
      <c r="L31">
        <v>17.8</v>
      </c>
      <c r="M31">
        <v>19.3</v>
      </c>
      <c r="N31">
        <v>21.2</v>
      </c>
      <c r="O31">
        <v>29.8</v>
      </c>
      <c r="P31">
        <v>31.2</v>
      </c>
      <c r="Q31">
        <v>31.2</v>
      </c>
      <c r="R31">
        <v>35.1</v>
      </c>
      <c r="S31" s="2">
        <v>38.6</v>
      </c>
      <c r="T31">
        <v>38.8</v>
      </c>
      <c r="U31" s="60">
        <v>39.9</v>
      </c>
      <c r="V31" s="60">
        <v>40.7</v>
      </c>
      <c r="W31">
        <v>41.7</v>
      </c>
      <c r="X31">
        <v>39.6</v>
      </c>
      <c r="Y31">
        <v>40.5</v>
      </c>
      <c r="Z31">
        <v>40.5</v>
      </c>
      <c r="AA31">
        <v>40.5</v>
      </c>
      <c r="AB31">
        <v>46</v>
      </c>
      <c r="AC31" s="60">
        <v>43.7</v>
      </c>
      <c r="AD31" s="60">
        <v>44.9</v>
      </c>
      <c r="AE31">
        <v>43.5</v>
      </c>
      <c r="AF31">
        <v>43.7</v>
      </c>
      <c r="AG31">
        <v>33.5</v>
      </c>
    </row>
    <row r="32" spans="1:33" ht="12.75">
      <c r="A32" s="2" t="s">
        <v>185</v>
      </c>
      <c r="B32" s="2" t="s">
        <v>78</v>
      </c>
      <c r="C32" s="2" t="s">
        <v>79</v>
      </c>
      <c r="D32" s="2">
        <v>28.9</v>
      </c>
      <c r="E32" s="2">
        <v>29.6</v>
      </c>
      <c r="F32" s="2">
        <v>29.6</v>
      </c>
      <c r="G32">
        <v>29.6</v>
      </c>
      <c r="H32">
        <v>29.6</v>
      </c>
      <c r="I32">
        <v>22.9</v>
      </c>
      <c r="J32">
        <v>27.2</v>
      </c>
      <c r="K32">
        <v>25</v>
      </c>
      <c r="L32">
        <v>25.5</v>
      </c>
      <c r="M32">
        <v>25</v>
      </c>
      <c r="N32">
        <v>29.9</v>
      </c>
      <c r="O32">
        <v>29.9</v>
      </c>
      <c r="P32">
        <v>29.9</v>
      </c>
      <c r="Q32">
        <v>28.5</v>
      </c>
      <c r="R32">
        <v>28.7</v>
      </c>
      <c r="S32" s="2">
        <v>31.6</v>
      </c>
      <c r="T32">
        <v>30.1</v>
      </c>
      <c r="U32" s="60">
        <v>33.9</v>
      </c>
      <c r="V32" s="60">
        <v>33.9</v>
      </c>
      <c r="W32">
        <v>33.9</v>
      </c>
      <c r="X32">
        <v>35.9</v>
      </c>
      <c r="Y32">
        <v>31.9</v>
      </c>
      <c r="Z32">
        <v>34.9</v>
      </c>
      <c r="AA32">
        <v>37.9</v>
      </c>
      <c r="AB32">
        <v>33.7</v>
      </c>
      <c r="AC32" s="60">
        <v>31.7</v>
      </c>
      <c r="AD32" s="60">
        <v>33.7</v>
      </c>
      <c r="AE32">
        <v>30.5</v>
      </c>
      <c r="AF32">
        <v>31.5</v>
      </c>
      <c r="AG32">
        <v>32.2</v>
      </c>
    </row>
    <row r="33" spans="1:33" ht="12.75">
      <c r="A33" s="2" t="s">
        <v>80</v>
      </c>
      <c r="B33" s="2" t="s">
        <v>78</v>
      </c>
      <c r="C33" s="2" t="s">
        <v>72</v>
      </c>
      <c r="D33" s="2">
        <v>38.9</v>
      </c>
      <c r="E33" s="2">
        <v>41.7</v>
      </c>
      <c r="F33" s="2">
        <v>41.8</v>
      </c>
      <c r="G33">
        <v>41.9</v>
      </c>
      <c r="H33">
        <v>39.9</v>
      </c>
      <c r="I33">
        <v>39.9</v>
      </c>
      <c r="J33">
        <v>39.9</v>
      </c>
      <c r="K33">
        <v>39.9</v>
      </c>
      <c r="L33">
        <v>39.9</v>
      </c>
      <c r="M33">
        <v>39.5</v>
      </c>
      <c r="N33">
        <v>41.2</v>
      </c>
      <c r="O33">
        <v>41.9</v>
      </c>
      <c r="P33">
        <v>42.5</v>
      </c>
      <c r="Q33">
        <v>42.5</v>
      </c>
      <c r="R33">
        <v>42.5</v>
      </c>
      <c r="S33" s="2">
        <v>40.8</v>
      </c>
      <c r="T33">
        <v>52.6</v>
      </c>
      <c r="U33" s="60">
        <v>52.6</v>
      </c>
      <c r="V33" s="60">
        <v>51.4</v>
      </c>
      <c r="W33">
        <v>52.6</v>
      </c>
      <c r="X33">
        <v>55.9</v>
      </c>
      <c r="Y33">
        <v>49.9</v>
      </c>
      <c r="Z33">
        <v>44.7</v>
      </c>
      <c r="AA33">
        <v>44.7</v>
      </c>
      <c r="AB33">
        <v>39.2</v>
      </c>
      <c r="AC33" s="60">
        <v>33.7</v>
      </c>
      <c r="AD33" s="60">
        <v>37.3</v>
      </c>
      <c r="AE33">
        <v>36.5</v>
      </c>
      <c r="AF33">
        <v>37.1</v>
      </c>
      <c r="AG33">
        <v>39.2</v>
      </c>
    </row>
    <row r="34" spans="1:33" ht="12.75">
      <c r="A34" s="2" t="s">
        <v>162</v>
      </c>
      <c r="B34" s="2" t="s">
        <v>45</v>
      </c>
      <c r="C34" s="2" t="s">
        <v>46</v>
      </c>
      <c r="D34" s="2">
        <v>32.1</v>
      </c>
      <c r="E34" s="2">
        <v>30.9</v>
      </c>
      <c r="F34" s="2">
        <v>35.3</v>
      </c>
      <c r="G34">
        <v>36.9</v>
      </c>
      <c r="H34">
        <v>35.3</v>
      </c>
      <c r="I34">
        <v>31.9</v>
      </c>
      <c r="J34">
        <v>26.2</v>
      </c>
      <c r="K34">
        <v>25.2</v>
      </c>
      <c r="L34">
        <v>24.7</v>
      </c>
      <c r="M34">
        <v>34.6</v>
      </c>
      <c r="N34">
        <v>33.1</v>
      </c>
      <c r="O34">
        <v>34</v>
      </c>
      <c r="P34">
        <v>40.7</v>
      </c>
      <c r="Q34">
        <v>34.6</v>
      </c>
      <c r="R34">
        <v>33</v>
      </c>
      <c r="S34" s="2">
        <v>34.3</v>
      </c>
      <c r="T34">
        <v>35.4</v>
      </c>
      <c r="U34" s="60">
        <v>27.9</v>
      </c>
      <c r="V34" s="60">
        <v>31.4</v>
      </c>
      <c r="W34">
        <v>27.6</v>
      </c>
      <c r="X34">
        <v>25.6</v>
      </c>
      <c r="Y34">
        <v>28.2</v>
      </c>
      <c r="Z34">
        <v>31</v>
      </c>
      <c r="AA34">
        <v>33.1</v>
      </c>
      <c r="AB34">
        <v>34.4</v>
      </c>
      <c r="AC34" s="60">
        <v>35.7</v>
      </c>
      <c r="AD34" s="60">
        <v>37.1</v>
      </c>
      <c r="AE34">
        <v>35.9</v>
      </c>
      <c r="AF34">
        <v>37.3</v>
      </c>
      <c r="AG34">
        <v>38.7</v>
      </c>
    </row>
    <row r="35" spans="1:33" ht="12.75">
      <c r="A35" s="2" t="s">
        <v>186</v>
      </c>
      <c r="B35" s="2" t="s">
        <v>158</v>
      </c>
      <c r="C35" s="2" t="s">
        <v>121</v>
      </c>
      <c r="D35" s="2">
        <v>16.8</v>
      </c>
      <c r="E35" s="2">
        <v>16.8</v>
      </c>
      <c r="F35" s="2">
        <v>16.9</v>
      </c>
      <c r="G35">
        <v>16.9</v>
      </c>
      <c r="H35">
        <v>16.9</v>
      </c>
      <c r="I35">
        <v>16.9</v>
      </c>
      <c r="J35">
        <v>16.8</v>
      </c>
      <c r="K35">
        <v>16.8</v>
      </c>
      <c r="L35">
        <v>17.2</v>
      </c>
      <c r="M35">
        <v>17.2</v>
      </c>
      <c r="N35">
        <v>16.8</v>
      </c>
      <c r="O35">
        <v>16.8</v>
      </c>
      <c r="P35">
        <v>18.4</v>
      </c>
      <c r="Q35">
        <v>20.1</v>
      </c>
      <c r="R35">
        <v>19.3</v>
      </c>
      <c r="S35" s="2">
        <v>16.9</v>
      </c>
      <c r="T35">
        <v>16.9</v>
      </c>
      <c r="U35" s="60">
        <v>16.8</v>
      </c>
      <c r="V35" s="60">
        <v>16.9</v>
      </c>
      <c r="W35">
        <v>16.8</v>
      </c>
      <c r="X35">
        <v>16.2</v>
      </c>
      <c r="Y35">
        <v>17.6</v>
      </c>
      <c r="Z35">
        <v>19.4</v>
      </c>
      <c r="AA35">
        <v>20.6</v>
      </c>
      <c r="AB35">
        <v>22.1</v>
      </c>
      <c r="AC35" s="60">
        <v>19</v>
      </c>
      <c r="AD35" s="60">
        <v>16.6</v>
      </c>
      <c r="AE35">
        <v>16.6</v>
      </c>
      <c r="AF35">
        <v>16.6</v>
      </c>
      <c r="AG35">
        <v>16.6</v>
      </c>
    </row>
    <row r="36" spans="1:33" ht="12.75">
      <c r="A36" s="2" t="s">
        <v>187</v>
      </c>
      <c r="B36" s="2" t="s">
        <v>81</v>
      </c>
      <c r="C36" s="2" t="s">
        <v>67</v>
      </c>
      <c r="D36" s="2">
        <v>38.2</v>
      </c>
      <c r="E36" s="2">
        <v>38.2</v>
      </c>
      <c r="F36" s="2">
        <v>38.2</v>
      </c>
      <c r="G36">
        <v>37.9</v>
      </c>
      <c r="H36">
        <v>38.9</v>
      </c>
      <c r="I36">
        <v>39.9</v>
      </c>
      <c r="J36">
        <v>36.9</v>
      </c>
      <c r="K36">
        <v>39.9</v>
      </c>
      <c r="L36">
        <v>39.9</v>
      </c>
      <c r="M36">
        <v>39.9</v>
      </c>
      <c r="N36">
        <v>39.9</v>
      </c>
      <c r="O36">
        <v>41.9</v>
      </c>
      <c r="P36">
        <v>51.4</v>
      </c>
      <c r="Q36">
        <v>45.9</v>
      </c>
      <c r="R36">
        <v>45.9</v>
      </c>
      <c r="S36" s="2">
        <v>44.4</v>
      </c>
      <c r="T36">
        <v>49.9</v>
      </c>
      <c r="U36" s="60">
        <v>50.9</v>
      </c>
      <c r="V36" s="60">
        <v>43.9</v>
      </c>
      <c r="W36">
        <v>47.5</v>
      </c>
      <c r="X36">
        <v>51.9</v>
      </c>
      <c r="Y36">
        <v>48.9</v>
      </c>
      <c r="Z36">
        <v>51.5</v>
      </c>
      <c r="AA36">
        <v>51.5</v>
      </c>
      <c r="AB36">
        <v>49.5</v>
      </c>
      <c r="AC36" s="60">
        <v>49.5</v>
      </c>
      <c r="AD36" s="60">
        <v>50.15</v>
      </c>
      <c r="AE36">
        <v>50</v>
      </c>
      <c r="AF36">
        <v>50</v>
      </c>
      <c r="AG36">
        <v>50</v>
      </c>
    </row>
    <row r="37" spans="1:33" ht="12.75">
      <c r="A37" s="2" t="s">
        <v>188</v>
      </c>
      <c r="B37" s="2" t="s">
        <v>16</v>
      </c>
      <c r="C37" s="2" t="s">
        <v>82</v>
      </c>
      <c r="D37" s="2">
        <v>25.5</v>
      </c>
      <c r="E37" s="2">
        <v>25.5</v>
      </c>
      <c r="F37" s="2">
        <v>25.5</v>
      </c>
      <c r="G37">
        <v>25.5</v>
      </c>
      <c r="H37">
        <v>25.5</v>
      </c>
      <c r="I37">
        <v>21.9</v>
      </c>
      <c r="J37">
        <v>19.9</v>
      </c>
      <c r="K37">
        <v>18.9</v>
      </c>
      <c r="L37">
        <v>18.9</v>
      </c>
      <c r="M37">
        <v>18.9</v>
      </c>
      <c r="N37">
        <v>18.9</v>
      </c>
      <c r="O37">
        <v>16</v>
      </c>
      <c r="P37">
        <v>19.1</v>
      </c>
      <c r="Q37">
        <v>19.3</v>
      </c>
      <c r="R37">
        <v>19.3</v>
      </c>
      <c r="S37" s="2">
        <v>19.8</v>
      </c>
      <c r="T37">
        <v>21.3</v>
      </c>
      <c r="U37" s="60">
        <v>29.9</v>
      </c>
      <c r="V37" s="60">
        <v>21.3</v>
      </c>
      <c r="W37">
        <v>21.7</v>
      </c>
      <c r="X37">
        <v>26.6</v>
      </c>
      <c r="Y37">
        <v>29.8</v>
      </c>
      <c r="Z37">
        <v>26.4</v>
      </c>
      <c r="AA37">
        <v>28.7</v>
      </c>
      <c r="AB37">
        <v>28.6</v>
      </c>
      <c r="AC37" s="60">
        <v>29.7</v>
      </c>
      <c r="AD37" s="60">
        <v>32.2</v>
      </c>
      <c r="AE37">
        <v>29.7</v>
      </c>
      <c r="AF37">
        <v>29.7</v>
      </c>
      <c r="AG37">
        <v>30.7</v>
      </c>
    </row>
    <row r="38" spans="1:33" ht="12.75">
      <c r="A38" s="2" t="s">
        <v>122</v>
      </c>
      <c r="B38" s="2" t="s">
        <v>123</v>
      </c>
      <c r="C38" s="2" t="s">
        <v>296</v>
      </c>
      <c r="D38" s="2">
        <v>12.8</v>
      </c>
      <c r="E38" s="2">
        <v>12.8</v>
      </c>
      <c r="F38" s="2">
        <v>12.8</v>
      </c>
      <c r="G38">
        <v>12.8</v>
      </c>
      <c r="H38">
        <v>12.9</v>
      </c>
      <c r="I38">
        <v>12.9</v>
      </c>
      <c r="J38">
        <v>13.1</v>
      </c>
      <c r="K38">
        <v>12.4</v>
      </c>
      <c r="L38">
        <v>12.9</v>
      </c>
      <c r="M38">
        <v>12.9</v>
      </c>
      <c r="N38">
        <v>14.2</v>
      </c>
      <c r="O38">
        <v>14.2</v>
      </c>
      <c r="P38">
        <v>16</v>
      </c>
      <c r="Q38">
        <v>15.3</v>
      </c>
      <c r="R38">
        <v>13.5</v>
      </c>
      <c r="S38" s="2">
        <v>16</v>
      </c>
      <c r="T38">
        <v>15.9</v>
      </c>
      <c r="U38" s="60">
        <v>17</v>
      </c>
      <c r="V38" s="60">
        <v>17</v>
      </c>
      <c r="W38">
        <v>18.4</v>
      </c>
      <c r="X38">
        <v>14.3</v>
      </c>
      <c r="Y38">
        <v>14.9</v>
      </c>
      <c r="Z38">
        <v>14.9</v>
      </c>
      <c r="AA38">
        <v>19.6</v>
      </c>
      <c r="AB38">
        <v>14.3</v>
      </c>
      <c r="AC38" s="60">
        <v>14</v>
      </c>
      <c r="AD38" s="60">
        <v>14</v>
      </c>
      <c r="AE38">
        <v>15</v>
      </c>
      <c r="AF38">
        <v>15</v>
      </c>
      <c r="AG38">
        <v>15</v>
      </c>
    </row>
    <row r="39" spans="1:33" s="1" customFormat="1" ht="12.75">
      <c r="A39" s="2" t="s">
        <v>83</v>
      </c>
      <c r="B39" s="2" t="s">
        <v>84</v>
      </c>
      <c r="C39" s="2" t="s">
        <v>85</v>
      </c>
      <c r="D39" s="2">
        <v>91.45</v>
      </c>
      <c r="E39" s="2">
        <v>91.6</v>
      </c>
      <c r="F39" s="2">
        <v>91.6</v>
      </c>
      <c r="G39">
        <v>91.2</v>
      </c>
      <c r="H39">
        <v>91.8</v>
      </c>
      <c r="I39">
        <v>91.8</v>
      </c>
      <c r="J39">
        <v>91.8</v>
      </c>
      <c r="K39">
        <v>91.8</v>
      </c>
      <c r="L39">
        <v>89.8</v>
      </c>
      <c r="M39">
        <v>86.3</v>
      </c>
      <c r="N39">
        <v>89</v>
      </c>
      <c r="O39">
        <v>91</v>
      </c>
      <c r="P39">
        <v>91</v>
      </c>
      <c r="Q39">
        <v>88</v>
      </c>
      <c r="R39">
        <v>91</v>
      </c>
      <c r="S39" s="2">
        <v>95.9</v>
      </c>
      <c r="T39" s="1">
        <v>92.7</v>
      </c>
      <c r="U39" s="61">
        <v>95.8</v>
      </c>
      <c r="V39" s="61">
        <v>94.2</v>
      </c>
      <c r="W39" s="1">
        <v>91.8</v>
      </c>
      <c r="X39" s="1">
        <v>91.8</v>
      </c>
      <c r="Y39">
        <v>98.8</v>
      </c>
      <c r="Z39" s="1">
        <v>103</v>
      </c>
      <c r="AA39">
        <v>104.3</v>
      </c>
      <c r="AB39" s="1">
        <v>109.5</v>
      </c>
      <c r="AC39" s="61">
        <v>108.3</v>
      </c>
      <c r="AD39" s="61">
        <v>108.2</v>
      </c>
      <c r="AE39" s="1">
        <v>108.2</v>
      </c>
      <c r="AF39" s="1">
        <v>108.2</v>
      </c>
      <c r="AG39" s="1">
        <v>111.3</v>
      </c>
    </row>
    <row r="40" spans="1:33" ht="12.75">
      <c r="A40" s="2" t="s">
        <v>189</v>
      </c>
      <c r="B40" s="2" t="s">
        <v>86</v>
      </c>
      <c r="C40" s="2" t="s">
        <v>42</v>
      </c>
      <c r="D40" s="2">
        <v>62.9</v>
      </c>
      <c r="E40" s="2">
        <v>62.9</v>
      </c>
      <c r="F40" s="2">
        <v>62.9</v>
      </c>
      <c r="G40">
        <v>62.9</v>
      </c>
      <c r="H40">
        <v>62.9</v>
      </c>
      <c r="I40">
        <v>62.9</v>
      </c>
      <c r="J40">
        <v>72.5</v>
      </c>
      <c r="K40">
        <v>72.5</v>
      </c>
      <c r="L40">
        <v>72.5</v>
      </c>
      <c r="M40">
        <v>69.9</v>
      </c>
      <c r="N40">
        <v>59.9</v>
      </c>
      <c r="O40">
        <v>62.9</v>
      </c>
      <c r="P40">
        <v>62.9</v>
      </c>
      <c r="Q40">
        <v>62.9</v>
      </c>
      <c r="R40">
        <v>63.2</v>
      </c>
      <c r="S40" s="2">
        <v>55.2</v>
      </c>
      <c r="T40">
        <v>51.9</v>
      </c>
      <c r="U40" s="60">
        <v>51.9</v>
      </c>
      <c r="V40" s="60">
        <v>62.8</v>
      </c>
      <c r="W40">
        <v>68.9</v>
      </c>
      <c r="X40">
        <v>71.3</v>
      </c>
      <c r="Y40">
        <v>66.4</v>
      </c>
      <c r="Z40">
        <v>73</v>
      </c>
      <c r="AA40">
        <v>70.9</v>
      </c>
      <c r="AB40">
        <v>70.9</v>
      </c>
      <c r="AC40" s="60">
        <v>70.9</v>
      </c>
      <c r="AD40" s="60">
        <v>70.9</v>
      </c>
      <c r="AE40">
        <v>70.9</v>
      </c>
      <c r="AF40">
        <v>73.8</v>
      </c>
      <c r="AG40">
        <v>77.5</v>
      </c>
    </row>
    <row r="41" spans="1:33" ht="12.75">
      <c r="A41" s="2" t="s">
        <v>190</v>
      </c>
      <c r="B41" s="2" t="s">
        <v>87</v>
      </c>
      <c r="C41" s="2" t="s">
        <v>88</v>
      </c>
      <c r="D41" s="2">
        <v>148.1</v>
      </c>
      <c r="E41" s="2">
        <v>159.9</v>
      </c>
      <c r="F41" s="2">
        <v>148.6</v>
      </c>
      <c r="G41">
        <v>148.6</v>
      </c>
      <c r="H41">
        <v>148.6</v>
      </c>
      <c r="I41">
        <v>148.6</v>
      </c>
      <c r="J41">
        <v>129.9</v>
      </c>
      <c r="K41">
        <v>129.9</v>
      </c>
      <c r="L41">
        <v>129.9</v>
      </c>
      <c r="M41">
        <v>139.9</v>
      </c>
      <c r="N41">
        <v>139.9</v>
      </c>
      <c r="O41">
        <v>162.3</v>
      </c>
      <c r="P41">
        <v>157.5</v>
      </c>
      <c r="Q41">
        <v>157.5</v>
      </c>
      <c r="R41">
        <v>157.5</v>
      </c>
      <c r="S41" s="2">
        <v>157.5</v>
      </c>
      <c r="T41">
        <v>162.3</v>
      </c>
      <c r="U41" s="60">
        <v>177</v>
      </c>
      <c r="V41" s="60">
        <v>171.9</v>
      </c>
      <c r="W41">
        <v>174.1</v>
      </c>
      <c r="X41">
        <v>173.7</v>
      </c>
      <c r="Y41">
        <v>178.2</v>
      </c>
      <c r="Z41">
        <v>182.8</v>
      </c>
      <c r="AA41">
        <v>182.8</v>
      </c>
      <c r="AB41">
        <v>189</v>
      </c>
      <c r="AC41" s="60">
        <v>189.5</v>
      </c>
      <c r="AD41" s="60">
        <v>189.5</v>
      </c>
      <c r="AE41">
        <v>189.5</v>
      </c>
      <c r="AF41">
        <v>189.5</v>
      </c>
      <c r="AG41">
        <v>205</v>
      </c>
    </row>
    <row r="42" spans="1:33" s="1" customFormat="1" ht="12.75">
      <c r="A42" s="2" t="s">
        <v>18</v>
      </c>
      <c r="B42" s="2" t="s">
        <v>89</v>
      </c>
      <c r="C42" s="2" t="s">
        <v>69</v>
      </c>
      <c r="D42" s="2">
        <v>109.5</v>
      </c>
      <c r="E42" s="2">
        <v>108.9</v>
      </c>
      <c r="F42" s="2">
        <v>109.4</v>
      </c>
      <c r="G42">
        <v>109.4</v>
      </c>
      <c r="H42">
        <v>106.8</v>
      </c>
      <c r="I42">
        <v>109.8</v>
      </c>
      <c r="J42">
        <v>109.8</v>
      </c>
      <c r="K42">
        <v>111.9</v>
      </c>
      <c r="L42">
        <v>111.7</v>
      </c>
      <c r="M42">
        <v>111.7</v>
      </c>
      <c r="N42">
        <v>104.6</v>
      </c>
      <c r="O42">
        <v>103.9</v>
      </c>
      <c r="P42">
        <v>103.9</v>
      </c>
      <c r="Q42">
        <v>103.9</v>
      </c>
      <c r="R42">
        <v>105</v>
      </c>
      <c r="S42" s="2">
        <v>108</v>
      </c>
      <c r="T42" s="1">
        <v>108.1</v>
      </c>
      <c r="U42" s="61">
        <v>108.2</v>
      </c>
      <c r="V42" s="61">
        <v>101.9</v>
      </c>
      <c r="W42" s="1">
        <v>107.5</v>
      </c>
      <c r="X42" s="1">
        <v>107</v>
      </c>
      <c r="Y42">
        <v>106.9</v>
      </c>
      <c r="Z42" s="1">
        <v>113.9</v>
      </c>
      <c r="AA42">
        <v>115.9</v>
      </c>
      <c r="AB42" s="1">
        <v>115.9</v>
      </c>
      <c r="AC42" s="61">
        <v>113</v>
      </c>
      <c r="AD42" s="61">
        <v>113</v>
      </c>
      <c r="AE42" s="1">
        <v>114.3</v>
      </c>
      <c r="AF42" s="1">
        <v>115</v>
      </c>
      <c r="AG42" s="1">
        <v>115.9</v>
      </c>
    </row>
    <row r="43" spans="1:33" s="1" customFormat="1" ht="12.75">
      <c r="A43" s="2" t="s">
        <v>19</v>
      </c>
      <c r="B43" s="2" t="s">
        <v>112</v>
      </c>
      <c r="C43" s="2" t="s">
        <v>69</v>
      </c>
      <c r="D43" s="2">
        <v>211.2</v>
      </c>
      <c r="E43" s="2">
        <v>207.9</v>
      </c>
      <c r="F43" s="2">
        <v>207.9</v>
      </c>
      <c r="G43">
        <v>212.8</v>
      </c>
      <c r="H43">
        <v>194.2</v>
      </c>
      <c r="I43">
        <v>217</v>
      </c>
      <c r="J43">
        <v>217</v>
      </c>
      <c r="K43">
        <v>217</v>
      </c>
      <c r="L43">
        <v>217</v>
      </c>
      <c r="M43">
        <v>209.2</v>
      </c>
      <c r="N43">
        <v>206.7</v>
      </c>
      <c r="O43">
        <v>206.7</v>
      </c>
      <c r="P43">
        <v>187.1</v>
      </c>
      <c r="Q43">
        <v>217</v>
      </c>
      <c r="R43">
        <v>217</v>
      </c>
      <c r="S43" s="2">
        <v>217</v>
      </c>
      <c r="T43" s="1">
        <v>210.1</v>
      </c>
      <c r="U43" s="61">
        <v>210.1</v>
      </c>
      <c r="V43" s="61">
        <v>210.1</v>
      </c>
      <c r="W43" s="1">
        <v>210.1</v>
      </c>
      <c r="X43" s="1">
        <v>184.8</v>
      </c>
      <c r="Y43">
        <v>200.2</v>
      </c>
      <c r="Z43" s="1">
        <v>200.2</v>
      </c>
      <c r="AA43">
        <v>218.1</v>
      </c>
      <c r="AB43" s="1">
        <v>207.2</v>
      </c>
      <c r="AC43" s="61">
        <v>208</v>
      </c>
      <c r="AD43" s="61">
        <v>208.5</v>
      </c>
      <c r="AE43" s="1">
        <v>204.7</v>
      </c>
      <c r="AF43" s="1">
        <v>218.2</v>
      </c>
      <c r="AG43" s="1">
        <v>224.8</v>
      </c>
    </row>
    <row r="44" spans="1:33" s="1" customFormat="1" ht="12.75">
      <c r="A44" s="2" t="s">
        <v>20</v>
      </c>
      <c r="B44" s="2" t="s">
        <v>202</v>
      </c>
      <c r="C44" s="2" t="s">
        <v>69</v>
      </c>
      <c r="D44" s="2">
        <v>175.3</v>
      </c>
      <c r="E44" s="2">
        <v>175.3</v>
      </c>
      <c r="F44" s="2">
        <v>188.5</v>
      </c>
      <c r="G44">
        <v>190.9</v>
      </c>
      <c r="H44">
        <v>188.5</v>
      </c>
      <c r="I44">
        <v>168.32</v>
      </c>
      <c r="J44">
        <v>178.56</v>
      </c>
      <c r="K44">
        <v>178.56</v>
      </c>
      <c r="L44">
        <v>198.3</v>
      </c>
      <c r="M44">
        <v>198.3</v>
      </c>
      <c r="N44">
        <v>198.3</v>
      </c>
      <c r="O44">
        <v>203.4</v>
      </c>
      <c r="P44">
        <v>203.4</v>
      </c>
      <c r="Q44">
        <v>207.9</v>
      </c>
      <c r="R44">
        <v>222.3</v>
      </c>
      <c r="S44" s="2">
        <v>222.3</v>
      </c>
      <c r="T44" s="1">
        <v>222.3</v>
      </c>
      <c r="U44" s="61">
        <v>221.3</v>
      </c>
      <c r="V44" s="61">
        <v>206.6</v>
      </c>
      <c r="W44" s="1">
        <v>231</v>
      </c>
      <c r="X44" s="1">
        <v>246</v>
      </c>
      <c r="Y44">
        <v>246.4</v>
      </c>
      <c r="Z44" s="1">
        <v>234.4</v>
      </c>
      <c r="AA44">
        <v>268.6</v>
      </c>
      <c r="AB44" s="1">
        <v>246.5</v>
      </c>
      <c r="AC44" s="61">
        <v>266.6</v>
      </c>
      <c r="AD44" s="61">
        <v>267.5</v>
      </c>
      <c r="AE44" s="1">
        <v>267.5</v>
      </c>
      <c r="AF44" s="1">
        <v>267.5</v>
      </c>
      <c r="AG44" s="1">
        <v>220.2</v>
      </c>
    </row>
    <row r="45" spans="1:33" s="1" customFormat="1" ht="12.75">
      <c r="A45" s="2" t="s">
        <v>21</v>
      </c>
      <c r="B45" s="2" t="s">
        <v>21</v>
      </c>
      <c r="C45" s="2" t="s">
        <v>69</v>
      </c>
      <c r="D45" s="2">
        <v>87</v>
      </c>
      <c r="E45" s="2">
        <v>87</v>
      </c>
      <c r="F45" s="2">
        <v>93.3</v>
      </c>
      <c r="G45">
        <v>96.1</v>
      </c>
      <c r="H45">
        <v>105.2</v>
      </c>
      <c r="I45">
        <v>91.8</v>
      </c>
      <c r="J45">
        <v>92.3</v>
      </c>
      <c r="K45">
        <v>92.3</v>
      </c>
      <c r="L45">
        <v>92.2</v>
      </c>
      <c r="M45">
        <v>92.2</v>
      </c>
      <c r="N45">
        <v>86.9</v>
      </c>
      <c r="O45">
        <v>86.9</v>
      </c>
      <c r="P45">
        <v>76</v>
      </c>
      <c r="Q45">
        <v>77</v>
      </c>
      <c r="R45">
        <v>94.3</v>
      </c>
      <c r="S45" s="2">
        <v>79.3</v>
      </c>
      <c r="T45" s="1">
        <v>79.3</v>
      </c>
      <c r="U45" s="61">
        <v>79.8</v>
      </c>
      <c r="V45" s="61">
        <v>79.9</v>
      </c>
      <c r="W45" s="1">
        <v>79.9</v>
      </c>
      <c r="X45" s="1">
        <v>79.8</v>
      </c>
      <c r="Y45">
        <v>84.6</v>
      </c>
      <c r="Z45" s="1">
        <v>84.6</v>
      </c>
      <c r="AA45">
        <v>84.6</v>
      </c>
      <c r="AB45" s="1">
        <v>79.9</v>
      </c>
      <c r="AC45" s="61">
        <v>81.6</v>
      </c>
      <c r="AD45" s="61">
        <v>91.8</v>
      </c>
      <c r="AE45" s="1">
        <v>86.2</v>
      </c>
      <c r="AF45" s="1">
        <v>91.5</v>
      </c>
      <c r="AG45" s="1">
        <v>98.6</v>
      </c>
    </row>
    <row r="46" spans="1:33" s="1" customFormat="1" ht="12.75">
      <c r="A46" s="2" t="s">
        <v>22</v>
      </c>
      <c r="B46" s="2" t="s">
        <v>90</v>
      </c>
      <c r="C46" s="2" t="s">
        <v>69</v>
      </c>
      <c r="D46" s="2">
        <v>139</v>
      </c>
      <c r="E46" s="2">
        <v>139</v>
      </c>
      <c r="F46" s="2">
        <v>121.9</v>
      </c>
      <c r="G46">
        <v>124.8</v>
      </c>
      <c r="H46">
        <v>127.2</v>
      </c>
      <c r="I46">
        <v>127.2</v>
      </c>
      <c r="J46">
        <v>127.2</v>
      </c>
      <c r="K46">
        <v>127.2</v>
      </c>
      <c r="L46">
        <v>127.2</v>
      </c>
      <c r="M46">
        <v>127.2</v>
      </c>
      <c r="N46">
        <v>113.5</v>
      </c>
      <c r="O46">
        <v>113.5</v>
      </c>
      <c r="P46">
        <v>136</v>
      </c>
      <c r="Q46">
        <v>136</v>
      </c>
      <c r="R46">
        <v>128</v>
      </c>
      <c r="S46" s="2">
        <v>128</v>
      </c>
      <c r="T46" s="1">
        <v>128</v>
      </c>
      <c r="U46" s="61">
        <v>129.2</v>
      </c>
      <c r="V46" s="61">
        <v>129.2</v>
      </c>
      <c r="W46" s="1">
        <v>163.8</v>
      </c>
      <c r="X46" s="1">
        <v>129.2</v>
      </c>
      <c r="Y46">
        <v>122</v>
      </c>
      <c r="Z46" s="1">
        <v>142.1</v>
      </c>
      <c r="AA46">
        <v>162.1</v>
      </c>
      <c r="AB46" s="1">
        <v>142.1</v>
      </c>
      <c r="AC46" s="61">
        <v>162.1</v>
      </c>
      <c r="AD46" s="61">
        <v>182.1</v>
      </c>
      <c r="AE46" s="1">
        <v>182.1</v>
      </c>
      <c r="AF46" s="1">
        <v>185.1</v>
      </c>
      <c r="AG46" s="1">
        <v>189.4</v>
      </c>
    </row>
    <row r="47" spans="1:33" ht="12.75">
      <c r="A47" s="2" t="s">
        <v>91</v>
      </c>
      <c r="B47" s="2" t="s">
        <v>266</v>
      </c>
      <c r="C47" s="2" t="s">
        <v>92</v>
      </c>
      <c r="D47" s="2">
        <v>50.8</v>
      </c>
      <c r="E47" s="2">
        <v>50.8</v>
      </c>
      <c r="F47" s="2">
        <v>50.8</v>
      </c>
      <c r="G47">
        <v>50.8</v>
      </c>
      <c r="H47">
        <v>47.1</v>
      </c>
      <c r="I47">
        <v>41.9</v>
      </c>
      <c r="J47">
        <v>41.9</v>
      </c>
      <c r="K47">
        <v>40.6</v>
      </c>
      <c r="L47">
        <v>37.1</v>
      </c>
      <c r="M47">
        <v>37.1</v>
      </c>
      <c r="N47">
        <v>37.1</v>
      </c>
      <c r="O47">
        <v>38.7</v>
      </c>
      <c r="P47">
        <v>39</v>
      </c>
      <c r="Q47">
        <v>43</v>
      </c>
      <c r="R47">
        <v>43</v>
      </c>
      <c r="S47" s="2">
        <v>43</v>
      </c>
      <c r="T47">
        <v>39.9</v>
      </c>
      <c r="U47" s="60">
        <v>42.7</v>
      </c>
      <c r="V47" s="60">
        <v>46.3</v>
      </c>
      <c r="W47">
        <v>46.3</v>
      </c>
      <c r="X47">
        <v>47.2</v>
      </c>
      <c r="Y47">
        <v>41.9</v>
      </c>
      <c r="Z47">
        <v>41.9</v>
      </c>
      <c r="AA47">
        <v>46.9</v>
      </c>
      <c r="AB47">
        <v>47.1</v>
      </c>
      <c r="AC47" s="60">
        <v>47.1</v>
      </c>
      <c r="AD47" s="60">
        <v>47.1</v>
      </c>
      <c r="AE47">
        <v>47.1</v>
      </c>
      <c r="AF47">
        <v>47.5</v>
      </c>
      <c r="AG47">
        <v>49</v>
      </c>
    </row>
    <row r="48" spans="1:33" ht="12.75">
      <c r="A48" s="2" t="s">
        <v>191</v>
      </c>
      <c r="B48" s="2" t="s">
        <v>93</v>
      </c>
      <c r="C48" s="2" t="s">
        <v>69</v>
      </c>
      <c r="D48" s="2">
        <v>131.47</v>
      </c>
      <c r="E48" s="2">
        <v>131.47</v>
      </c>
      <c r="F48" s="2">
        <v>131.47</v>
      </c>
      <c r="G48">
        <v>131.47</v>
      </c>
      <c r="H48">
        <v>131.47</v>
      </c>
      <c r="I48">
        <v>131.47</v>
      </c>
      <c r="J48">
        <v>109.7</v>
      </c>
      <c r="K48">
        <v>103.6</v>
      </c>
      <c r="L48">
        <v>93.8</v>
      </c>
      <c r="M48">
        <v>93.8</v>
      </c>
      <c r="N48">
        <v>93.8</v>
      </c>
      <c r="O48">
        <v>93.8</v>
      </c>
      <c r="P48">
        <v>93.8</v>
      </c>
      <c r="Q48">
        <v>93.8</v>
      </c>
      <c r="R48">
        <v>116.4</v>
      </c>
      <c r="S48" s="2">
        <v>90.9</v>
      </c>
      <c r="T48">
        <v>90.9</v>
      </c>
      <c r="U48" s="60">
        <v>114.5</v>
      </c>
      <c r="V48" s="60">
        <v>114.5</v>
      </c>
      <c r="W48">
        <v>114.5</v>
      </c>
      <c r="X48">
        <v>114.5</v>
      </c>
      <c r="Y48">
        <v>109.1</v>
      </c>
      <c r="Z48">
        <v>109.1</v>
      </c>
      <c r="AA48">
        <v>109.1</v>
      </c>
      <c r="AB48">
        <v>109.1</v>
      </c>
      <c r="AC48" s="60">
        <v>109.1</v>
      </c>
      <c r="AD48" s="60">
        <v>109.1</v>
      </c>
      <c r="AE48">
        <v>125.8</v>
      </c>
      <c r="AF48">
        <v>125.8</v>
      </c>
      <c r="AG48">
        <v>125.8</v>
      </c>
    </row>
    <row r="49" spans="1:33" ht="12.75">
      <c r="A49" s="2" t="s">
        <v>192</v>
      </c>
      <c r="B49" s="2" t="s">
        <v>267</v>
      </c>
      <c r="C49" s="2" t="s">
        <v>268</v>
      </c>
      <c r="D49" s="2">
        <v>72.67</v>
      </c>
      <c r="E49" s="2">
        <v>72.67</v>
      </c>
      <c r="F49" s="2">
        <v>72.67</v>
      </c>
      <c r="G49">
        <v>69.4</v>
      </c>
      <c r="H49">
        <v>69.4</v>
      </c>
      <c r="I49">
        <v>69.4</v>
      </c>
      <c r="J49">
        <v>69.4</v>
      </c>
      <c r="K49">
        <v>69.4</v>
      </c>
      <c r="L49">
        <v>69.4</v>
      </c>
      <c r="M49">
        <v>68.3</v>
      </c>
      <c r="N49">
        <v>68.3</v>
      </c>
      <c r="O49">
        <v>68.3</v>
      </c>
      <c r="P49">
        <v>68.3</v>
      </c>
      <c r="Q49">
        <v>68.3</v>
      </c>
      <c r="R49">
        <v>62.5</v>
      </c>
      <c r="S49" s="2">
        <v>62.5</v>
      </c>
      <c r="T49">
        <v>62.5</v>
      </c>
      <c r="U49" s="60">
        <v>62.5</v>
      </c>
      <c r="V49" s="60">
        <v>68.3</v>
      </c>
      <c r="W49">
        <v>68.3</v>
      </c>
      <c r="X49">
        <v>68.3</v>
      </c>
      <c r="Y49">
        <v>68.3</v>
      </c>
      <c r="Z49">
        <v>68.3</v>
      </c>
      <c r="AA49">
        <v>65.1</v>
      </c>
      <c r="AB49">
        <v>65.1</v>
      </c>
      <c r="AC49" s="60">
        <v>65.1</v>
      </c>
      <c r="AD49" s="60">
        <v>65.1</v>
      </c>
      <c r="AE49">
        <v>68.1</v>
      </c>
      <c r="AF49">
        <v>68.1</v>
      </c>
      <c r="AG49">
        <v>66.9</v>
      </c>
    </row>
    <row r="50" spans="1:33" s="1" customFormat="1" ht="12.75">
      <c r="A50" s="2" t="s">
        <v>25</v>
      </c>
      <c r="B50" s="2" t="s">
        <v>94</v>
      </c>
      <c r="C50" s="2" t="s">
        <v>69</v>
      </c>
      <c r="D50" s="2">
        <v>71.9</v>
      </c>
      <c r="E50" s="2">
        <v>59.5</v>
      </c>
      <c r="F50" s="2">
        <v>54.9</v>
      </c>
      <c r="G50">
        <v>54.7</v>
      </c>
      <c r="H50">
        <v>52.9</v>
      </c>
      <c r="I50">
        <v>55.8</v>
      </c>
      <c r="J50">
        <v>56.9</v>
      </c>
      <c r="K50">
        <v>69.9</v>
      </c>
      <c r="L50">
        <v>68.5</v>
      </c>
      <c r="M50">
        <v>49.9</v>
      </c>
      <c r="N50">
        <v>66.9</v>
      </c>
      <c r="O50">
        <v>66.9</v>
      </c>
      <c r="P50">
        <v>82.9</v>
      </c>
      <c r="Q50">
        <v>75.5</v>
      </c>
      <c r="R50">
        <v>72.5</v>
      </c>
      <c r="S50" s="2">
        <v>68.9</v>
      </c>
      <c r="T50" s="1">
        <v>72.5</v>
      </c>
      <c r="U50" s="61">
        <v>69.8</v>
      </c>
      <c r="V50" s="61">
        <v>75.9</v>
      </c>
      <c r="W50" s="1">
        <v>77.9</v>
      </c>
      <c r="X50" s="1">
        <v>65.1</v>
      </c>
      <c r="Y50">
        <v>50.9</v>
      </c>
      <c r="Z50" s="1">
        <v>50.9</v>
      </c>
      <c r="AA50">
        <v>51.9</v>
      </c>
      <c r="AB50" s="1">
        <v>59</v>
      </c>
      <c r="AC50" s="61">
        <v>59</v>
      </c>
      <c r="AD50" s="61">
        <v>60.9</v>
      </c>
      <c r="AE50" s="1">
        <v>60.9</v>
      </c>
      <c r="AF50" s="1">
        <v>60.9</v>
      </c>
      <c r="AG50" s="1">
        <v>69.9</v>
      </c>
    </row>
    <row r="51" spans="1:33" s="1" customFormat="1" ht="12.75">
      <c r="A51" s="2" t="s">
        <v>26</v>
      </c>
      <c r="B51" s="2"/>
      <c r="C51" s="2" t="s">
        <v>69</v>
      </c>
      <c r="D51" s="2">
        <v>52.9</v>
      </c>
      <c r="E51" s="2">
        <v>41.2</v>
      </c>
      <c r="F51" s="2">
        <v>51</v>
      </c>
      <c r="G51">
        <v>75.8</v>
      </c>
      <c r="H51">
        <v>69.8</v>
      </c>
      <c r="I51">
        <v>53.2</v>
      </c>
      <c r="J51">
        <v>86.9</v>
      </c>
      <c r="K51">
        <v>99.9</v>
      </c>
      <c r="L51">
        <v>88.9</v>
      </c>
      <c r="M51">
        <v>55.9</v>
      </c>
      <c r="N51">
        <v>45.9</v>
      </c>
      <c r="O51">
        <v>58.9</v>
      </c>
      <c r="P51">
        <v>77.5</v>
      </c>
      <c r="Q51">
        <v>75.3</v>
      </c>
      <c r="R51">
        <v>61.8</v>
      </c>
      <c r="S51" s="2">
        <v>61.9</v>
      </c>
      <c r="T51" s="1">
        <v>84.9</v>
      </c>
      <c r="U51" s="61">
        <v>56.9</v>
      </c>
      <c r="V51" s="61">
        <v>76.8</v>
      </c>
      <c r="W51" s="1">
        <v>76.8</v>
      </c>
      <c r="X51" s="1">
        <v>91.3</v>
      </c>
      <c r="Y51">
        <v>65.9</v>
      </c>
      <c r="Z51" s="1">
        <v>58.9</v>
      </c>
      <c r="AA51">
        <v>79.9</v>
      </c>
      <c r="AB51" s="1">
        <v>71.4</v>
      </c>
      <c r="AC51" s="61">
        <v>69.9</v>
      </c>
      <c r="AD51" s="61">
        <v>66.5</v>
      </c>
      <c r="AE51" s="1">
        <v>42.9</v>
      </c>
      <c r="AF51" s="1">
        <v>72.4</v>
      </c>
      <c r="AG51" s="1">
        <v>95.9</v>
      </c>
    </row>
    <row r="52" spans="1:33" s="1" customFormat="1" ht="12.75">
      <c r="A52" s="2" t="s">
        <v>27</v>
      </c>
      <c r="B52" s="2"/>
      <c r="C52" s="2" t="s">
        <v>69</v>
      </c>
      <c r="D52" s="2">
        <v>56</v>
      </c>
      <c r="E52" s="2">
        <v>52.8</v>
      </c>
      <c r="F52" s="2">
        <v>52.8</v>
      </c>
      <c r="G52">
        <v>46.8</v>
      </c>
      <c r="H52">
        <v>68.9</v>
      </c>
      <c r="I52">
        <v>54.9</v>
      </c>
      <c r="J52">
        <v>72.9</v>
      </c>
      <c r="K52">
        <v>78.9</v>
      </c>
      <c r="L52">
        <v>87.8</v>
      </c>
      <c r="M52">
        <v>59.9</v>
      </c>
      <c r="N52">
        <v>42</v>
      </c>
      <c r="O52">
        <v>43.6</v>
      </c>
      <c r="P52">
        <v>59.9</v>
      </c>
      <c r="Q52">
        <v>66.9</v>
      </c>
      <c r="R52">
        <v>43.2</v>
      </c>
      <c r="S52" s="2">
        <v>41.2</v>
      </c>
      <c r="T52" s="1">
        <v>58.9</v>
      </c>
      <c r="U52" s="61">
        <v>50.8</v>
      </c>
      <c r="V52" s="61">
        <v>51.9</v>
      </c>
      <c r="W52" s="1">
        <v>42.9</v>
      </c>
      <c r="X52" s="1">
        <v>51.1</v>
      </c>
      <c r="Y52">
        <v>43.9</v>
      </c>
      <c r="Z52" s="1">
        <v>34.9</v>
      </c>
      <c r="AA52">
        <v>52.9</v>
      </c>
      <c r="AB52" s="1">
        <v>35.6</v>
      </c>
      <c r="AC52" s="61">
        <v>56.5</v>
      </c>
      <c r="AD52" s="61">
        <v>62.9</v>
      </c>
      <c r="AE52" s="1">
        <v>59.9</v>
      </c>
      <c r="AF52" s="1">
        <v>63.4</v>
      </c>
      <c r="AG52" s="1">
        <v>85.9</v>
      </c>
    </row>
    <row r="53" spans="1:33" s="1" customFormat="1" ht="12.75">
      <c r="A53" s="2" t="s">
        <v>28</v>
      </c>
      <c r="B53" s="2"/>
      <c r="C53" s="2" t="s">
        <v>69</v>
      </c>
      <c r="D53" s="2">
        <v>34.9</v>
      </c>
      <c r="E53" s="2">
        <v>31.9</v>
      </c>
      <c r="F53" s="2">
        <v>29.9</v>
      </c>
      <c r="G53">
        <v>35.9</v>
      </c>
      <c r="H53">
        <v>32.9</v>
      </c>
      <c r="I53">
        <v>41.9</v>
      </c>
      <c r="J53">
        <v>24.9</v>
      </c>
      <c r="K53">
        <v>26.9</v>
      </c>
      <c r="L53">
        <v>36.5</v>
      </c>
      <c r="M53">
        <v>31.9</v>
      </c>
      <c r="N53">
        <v>39.9</v>
      </c>
      <c r="O53">
        <v>45.9</v>
      </c>
      <c r="P53">
        <v>44.9</v>
      </c>
      <c r="Q53">
        <v>41.5</v>
      </c>
      <c r="R53">
        <v>47.9</v>
      </c>
      <c r="S53" s="2">
        <v>39.8</v>
      </c>
      <c r="T53" s="1">
        <v>34.9</v>
      </c>
      <c r="U53" s="61">
        <v>42.9</v>
      </c>
      <c r="V53" s="61">
        <v>31.9</v>
      </c>
      <c r="W53" s="1">
        <v>22.9</v>
      </c>
      <c r="X53" s="1">
        <v>22.3</v>
      </c>
      <c r="Y53">
        <v>45</v>
      </c>
      <c r="Z53" s="1">
        <v>38.9</v>
      </c>
      <c r="AA53">
        <v>38.9</v>
      </c>
      <c r="AB53" s="1">
        <v>39</v>
      </c>
      <c r="AC53" s="61">
        <v>49.2</v>
      </c>
      <c r="AD53" s="61">
        <v>52.9</v>
      </c>
      <c r="AE53" s="1">
        <v>44.8</v>
      </c>
      <c r="AF53" s="1">
        <v>45.6</v>
      </c>
      <c r="AG53" s="1">
        <v>41.9</v>
      </c>
    </row>
    <row r="54" spans="1:33" s="1" customFormat="1" ht="12.75">
      <c r="A54" s="2" t="s">
        <v>30</v>
      </c>
      <c r="B54" s="2"/>
      <c r="C54" s="2" t="s">
        <v>69</v>
      </c>
      <c r="D54" s="2">
        <v>17.9</v>
      </c>
      <c r="E54" s="2">
        <v>14.5</v>
      </c>
      <c r="F54" s="2">
        <v>14.5</v>
      </c>
      <c r="G54">
        <v>15.9</v>
      </c>
      <c r="H54">
        <v>34.9</v>
      </c>
      <c r="I54">
        <v>21.9</v>
      </c>
      <c r="J54">
        <v>26.9</v>
      </c>
      <c r="K54">
        <v>19.9</v>
      </c>
      <c r="L54">
        <v>25.9</v>
      </c>
      <c r="M54">
        <v>24.9</v>
      </c>
      <c r="N54">
        <v>24.9</v>
      </c>
      <c r="O54">
        <v>31</v>
      </c>
      <c r="P54">
        <v>43.5</v>
      </c>
      <c r="Q54">
        <v>35.5</v>
      </c>
      <c r="R54">
        <v>37.8</v>
      </c>
      <c r="S54" s="2">
        <v>34.8</v>
      </c>
      <c r="T54" s="1">
        <v>27.9</v>
      </c>
      <c r="U54" s="61">
        <v>34.5</v>
      </c>
      <c r="V54" s="61">
        <v>46.8</v>
      </c>
      <c r="W54" s="1">
        <v>34.9</v>
      </c>
      <c r="X54" s="1">
        <v>19.7</v>
      </c>
      <c r="Y54">
        <v>18.5</v>
      </c>
      <c r="Z54" s="1">
        <v>11.9</v>
      </c>
      <c r="AA54">
        <v>9.9</v>
      </c>
      <c r="AB54" s="1">
        <v>10.2</v>
      </c>
      <c r="AC54" s="61">
        <v>9.9</v>
      </c>
      <c r="AD54" s="61">
        <v>9.3</v>
      </c>
      <c r="AE54" s="1">
        <v>9.4</v>
      </c>
      <c r="AF54" s="1">
        <v>21.7</v>
      </c>
      <c r="AG54" s="1">
        <v>31.9</v>
      </c>
    </row>
    <row r="55" spans="1:33" s="1" customFormat="1" ht="12.75">
      <c r="A55" s="2" t="s">
        <v>31</v>
      </c>
      <c r="B55" s="2"/>
      <c r="C55" s="2" t="s">
        <v>69</v>
      </c>
      <c r="D55" s="2">
        <v>16.9</v>
      </c>
      <c r="E55" s="2">
        <v>17.8</v>
      </c>
      <c r="F55" s="2">
        <v>18.9</v>
      </c>
      <c r="G55">
        <v>19.9</v>
      </c>
      <c r="H55">
        <v>44.9</v>
      </c>
      <c r="I55">
        <v>22.9</v>
      </c>
      <c r="J55">
        <v>26.5</v>
      </c>
      <c r="K55">
        <v>27.9</v>
      </c>
      <c r="L55">
        <v>26.9</v>
      </c>
      <c r="M55">
        <v>22.9</v>
      </c>
      <c r="N55">
        <v>22.9</v>
      </c>
      <c r="O55">
        <v>31.5</v>
      </c>
      <c r="P55">
        <v>35.5</v>
      </c>
      <c r="Q55">
        <v>38.5</v>
      </c>
      <c r="R55">
        <v>39.2</v>
      </c>
      <c r="S55" s="2">
        <v>42.9</v>
      </c>
      <c r="T55" s="1">
        <v>38.8</v>
      </c>
      <c r="U55" s="61">
        <v>33.5</v>
      </c>
      <c r="V55" s="61">
        <v>38.8</v>
      </c>
      <c r="W55" s="1">
        <v>38.8</v>
      </c>
      <c r="X55" s="1">
        <v>18.8</v>
      </c>
      <c r="Y55">
        <v>15.5</v>
      </c>
      <c r="Z55" s="1">
        <v>9.9</v>
      </c>
      <c r="AA55">
        <v>9.7</v>
      </c>
      <c r="AB55" s="1">
        <v>9.3</v>
      </c>
      <c r="AC55" s="61">
        <v>9.9</v>
      </c>
      <c r="AD55" s="61">
        <v>20.2</v>
      </c>
      <c r="AE55" s="1">
        <v>33.9</v>
      </c>
      <c r="AF55" s="1">
        <v>31.9</v>
      </c>
      <c r="AG55" s="1">
        <v>29.5</v>
      </c>
    </row>
    <row r="56" spans="1:33" s="1" customFormat="1" ht="12.75">
      <c r="A56" s="2" t="s">
        <v>96</v>
      </c>
      <c r="B56" s="2"/>
      <c r="C56" s="2" t="s">
        <v>69</v>
      </c>
      <c r="D56" s="2">
        <v>24.9</v>
      </c>
      <c r="E56" s="2">
        <v>26.9</v>
      </c>
      <c r="F56" s="2">
        <v>29.8</v>
      </c>
      <c r="G56">
        <v>31.3</v>
      </c>
      <c r="H56">
        <v>32.9</v>
      </c>
      <c r="I56">
        <v>34.9</v>
      </c>
      <c r="J56">
        <v>28.9</v>
      </c>
      <c r="K56">
        <v>23.9</v>
      </c>
      <c r="L56">
        <v>18.9</v>
      </c>
      <c r="M56">
        <v>18.9</v>
      </c>
      <c r="N56">
        <v>22.5</v>
      </c>
      <c r="O56">
        <v>29.5</v>
      </c>
      <c r="P56">
        <v>35.5</v>
      </c>
      <c r="Q56">
        <v>32.8</v>
      </c>
      <c r="R56">
        <v>36.8</v>
      </c>
      <c r="S56" s="2">
        <v>36.5</v>
      </c>
      <c r="T56" s="1">
        <v>26.8</v>
      </c>
      <c r="U56" s="61">
        <v>24.5</v>
      </c>
      <c r="V56" s="61">
        <v>26.9</v>
      </c>
      <c r="W56" s="1">
        <v>20.5</v>
      </c>
      <c r="X56" s="1">
        <v>10.5</v>
      </c>
      <c r="Y56">
        <v>9.2</v>
      </c>
      <c r="Z56" s="1">
        <v>7.9</v>
      </c>
      <c r="AA56">
        <v>8.1</v>
      </c>
      <c r="AB56" s="1">
        <v>8.9</v>
      </c>
      <c r="AC56" s="61">
        <v>8.9</v>
      </c>
      <c r="AD56" s="61">
        <v>8.5</v>
      </c>
      <c r="AE56" s="1">
        <v>8.5</v>
      </c>
      <c r="AF56" s="1">
        <v>17.2</v>
      </c>
      <c r="AG56" s="1">
        <v>24.5</v>
      </c>
    </row>
    <row r="57" spans="1:33" s="1" customFormat="1" ht="12.75">
      <c r="A57" s="2" t="s">
        <v>97</v>
      </c>
      <c r="B57" s="2"/>
      <c r="C57" s="2" t="s">
        <v>69</v>
      </c>
      <c r="D57" s="2">
        <v>76.9</v>
      </c>
      <c r="E57" s="2">
        <v>87.9</v>
      </c>
      <c r="F57" s="2">
        <v>133.7</v>
      </c>
      <c r="G57">
        <v>103.8</v>
      </c>
      <c r="H57">
        <v>96.4</v>
      </c>
      <c r="I57">
        <v>58.9</v>
      </c>
      <c r="J57">
        <v>33.9</v>
      </c>
      <c r="K57">
        <v>27</v>
      </c>
      <c r="L57">
        <v>51.5</v>
      </c>
      <c r="M57">
        <v>69.9</v>
      </c>
      <c r="N57">
        <v>51.5</v>
      </c>
      <c r="O57">
        <v>73.5</v>
      </c>
      <c r="P57">
        <v>99.5</v>
      </c>
      <c r="Q57">
        <v>88.9</v>
      </c>
      <c r="R57">
        <v>92.9</v>
      </c>
      <c r="S57" s="2">
        <v>94.9</v>
      </c>
      <c r="T57" s="1">
        <v>66.9</v>
      </c>
      <c r="U57" s="61">
        <v>66.9</v>
      </c>
      <c r="V57" s="61">
        <v>43.9</v>
      </c>
      <c r="W57" s="1">
        <v>32.8</v>
      </c>
      <c r="X57" s="1">
        <v>32.3</v>
      </c>
      <c r="Y57">
        <v>77.5</v>
      </c>
      <c r="Z57" s="1">
        <v>114.9</v>
      </c>
      <c r="AA57">
        <v>80.9</v>
      </c>
      <c r="AB57" s="1">
        <v>99.9</v>
      </c>
      <c r="AC57" s="61">
        <v>116.9</v>
      </c>
      <c r="AD57" s="61">
        <v>169.9</v>
      </c>
      <c r="AE57" s="1">
        <v>121.9</v>
      </c>
      <c r="AF57" s="1">
        <v>96.3</v>
      </c>
      <c r="AG57" s="1">
        <v>64.9</v>
      </c>
    </row>
    <row r="58" spans="1:33" s="1" customFormat="1" ht="12.75">
      <c r="A58" s="2" t="s">
        <v>32</v>
      </c>
      <c r="B58" s="2"/>
      <c r="C58" s="2" t="s">
        <v>69</v>
      </c>
      <c r="D58" s="2">
        <v>84.9</v>
      </c>
      <c r="E58" s="2">
        <v>89.9</v>
      </c>
      <c r="F58" s="2">
        <v>97.9</v>
      </c>
      <c r="G58">
        <v>82.9</v>
      </c>
      <c r="H58">
        <v>96.9</v>
      </c>
      <c r="I58">
        <v>76.8</v>
      </c>
      <c r="J58">
        <v>59.9</v>
      </c>
      <c r="K58">
        <v>37.9</v>
      </c>
      <c r="L58">
        <v>67.9</v>
      </c>
      <c r="M58">
        <v>84.9</v>
      </c>
      <c r="N58">
        <v>101.5</v>
      </c>
      <c r="O58">
        <v>102.9</v>
      </c>
      <c r="P58">
        <v>99.9</v>
      </c>
      <c r="Q58">
        <v>66.9</v>
      </c>
      <c r="R58">
        <v>72.5</v>
      </c>
      <c r="S58" s="2">
        <v>69.8</v>
      </c>
      <c r="T58" s="1">
        <v>88.9</v>
      </c>
      <c r="U58" s="61">
        <v>66.5</v>
      </c>
      <c r="V58" s="61">
        <v>67.9</v>
      </c>
      <c r="W58" s="1">
        <v>36.19</v>
      </c>
      <c r="X58" s="1">
        <v>40.6</v>
      </c>
      <c r="Y58">
        <v>48.9</v>
      </c>
      <c r="Z58" s="1">
        <v>102.9</v>
      </c>
      <c r="AA58">
        <v>59.9</v>
      </c>
      <c r="AB58" s="1">
        <v>76.4</v>
      </c>
      <c r="AC58" s="61">
        <v>89.3</v>
      </c>
      <c r="AD58" s="61">
        <v>99</v>
      </c>
      <c r="AE58" s="1">
        <v>94.9</v>
      </c>
      <c r="AF58" s="1">
        <v>97.1</v>
      </c>
      <c r="AG58" s="1">
        <v>64.9</v>
      </c>
    </row>
    <row r="59" spans="1:33" s="1" customFormat="1" ht="12.75">
      <c r="A59" s="2" t="s">
        <v>33</v>
      </c>
      <c r="B59" s="2"/>
      <c r="C59" s="2" t="s">
        <v>69</v>
      </c>
      <c r="D59" s="2">
        <v>21</v>
      </c>
      <c r="E59" s="2">
        <v>27</v>
      </c>
      <c r="F59" s="2">
        <v>38.9</v>
      </c>
      <c r="G59">
        <v>40.5</v>
      </c>
      <c r="H59">
        <v>36.9</v>
      </c>
      <c r="I59">
        <v>32.5</v>
      </c>
      <c r="J59">
        <v>34.7</v>
      </c>
      <c r="K59">
        <v>35.9</v>
      </c>
      <c r="L59">
        <v>35.8</v>
      </c>
      <c r="M59">
        <v>32.9</v>
      </c>
      <c r="N59">
        <v>32.5</v>
      </c>
      <c r="O59">
        <v>37.5</v>
      </c>
      <c r="P59">
        <v>47.9</v>
      </c>
      <c r="Q59">
        <v>44.8</v>
      </c>
      <c r="R59">
        <v>43.8</v>
      </c>
      <c r="S59" s="2">
        <v>42.8</v>
      </c>
      <c r="T59" s="1">
        <v>31.5</v>
      </c>
      <c r="U59" s="61">
        <v>31.2</v>
      </c>
      <c r="V59" s="61">
        <v>33.7</v>
      </c>
      <c r="W59" s="1">
        <v>29.9</v>
      </c>
      <c r="X59" s="1">
        <v>32.5</v>
      </c>
      <c r="Y59">
        <v>24.5</v>
      </c>
      <c r="Z59" s="1">
        <v>28.9</v>
      </c>
      <c r="AA59">
        <v>32.9</v>
      </c>
      <c r="AB59" s="1">
        <v>23.9</v>
      </c>
      <c r="AC59" s="61">
        <v>30.9</v>
      </c>
      <c r="AD59" s="61">
        <v>30.9</v>
      </c>
      <c r="AE59" s="1">
        <v>24.9</v>
      </c>
      <c r="AF59" s="1">
        <v>29.9</v>
      </c>
      <c r="AG59" s="1">
        <v>35.9</v>
      </c>
    </row>
    <row r="60" spans="1:33" s="1" customFormat="1" ht="12.75">
      <c r="A60" s="2" t="s">
        <v>34</v>
      </c>
      <c r="B60" s="2"/>
      <c r="C60" s="2" t="s">
        <v>69</v>
      </c>
      <c r="D60" s="2">
        <v>14.9</v>
      </c>
      <c r="E60" s="2">
        <v>14.5</v>
      </c>
      <c r="F60" s="2">
        <v>13.8</v>
      </c>
      <c r="G60">
        <v>11.9</v>
      </c>
      <c r="H60">
        <v>16.9</v>
      </c>
      <c r="I60">
        <v>17.8</v>
      </c>
      <c r="J60">
        <v>26.9</v>
      </c>
      <c r="K60">
        <v>17</v>
      </c>
      <c r="L60">
        <v>19.9</v>
      </c>
      <c r="M60">
        <v>19.9</v>
      </c>
      <c r="N60">
        <v>18.9</v>
      </c>
      <c r="O60">
        <v>20.5</v>
      </c>
      <c r="P60">
        <v>26.9</v>
      </c>
      <c r="Q60">
        <v>29.5</v>
      </c>
      <c r="R60">
        <v>39.8</v>
      </c>
      <c r="S60" s="2">
        <v>41.2</v>
      </c>
      <c r="T60" s="1">
        <v>52.3</v>
      </c>
      <c r="U60" s="61">
        <v>52.8</v>
      </c>
      <c r="V60" s="61">
        <v>21.8</v>
      </c>
      <c r="W60" s="1">
        <v>21.8</v>
      </c>
      <c r="X60" s="1">
        <v>11.8</v>
      </c>
      <c r="Y60">
        <v>12.3</v>
      </c>
      <c r="Z60" s="1">
        <v>9.9</v>
      </c>
      <c r="AA60">
        <v>8.4</v>
      </c>
      <c r="AB60" s="1">
        <v>9.3</v>
      </c>
      <c r="AC60" s="61">
        <v>10.4</v>
      </c>
      <c r="AD60" s="61">
        <v>10.6</v>
      </c>
      <c r="AE60" s="1">
        <v>10.6</v>
      </c>
      <c r="AF60" s="1">
        <v>12.7</v>
      </c>
      <c r="AG60" s="1">
        <v>17.5</v>
      </c>
    </row>
    <row r="61" spans="1:33" ht="12.75">
      <c r="A61" s="2" t="s">
        <v>193</v>
      </c>
      <c r="B61" s="2" t="s">
        <v>269</v>
      </c>
      <c r="C61" s="2" t="s">
        <v>42</v>
      </c>
      <c r="D61" s="2">
        <v>32.9</v>
      </c>
      <c r="E61" s="2">
        <v>32.9</v>
      </c>
      <c r="F61" s="2">
        <v>32.9</v>
      </c>
      <c r="G61">
        <v>32.7</v>
      </c>
      <c r="H61">
        <v>32.7</v>
      </c>
      <c r="I61">
        <v>32.7</v>
      </c>
      <c r="J61">
        <v>34.9</v>
      </c>
      <c r="K61">
        <v>34.9</v>
      </c>
      <c r="L61">
        <v>37.3</v>
      </c>
      <c r="M61">
        <v>37.3</v>
      </c>
      <c r="N61">
        <v>41.2</v>
      </c>
      <c r="O61">
        <v>42.8</v>
      </c>
      <c r="P61">
        <v>43.9</v>
      </c>
      <c r="Q61">
        <v>43.9</v>
      </c>
      <c r="R61">
        <v>46.9</v>
      </c>
      <c r="S61" s="2">
        <v>48.3</v>
      </c>
      <c r="T61">
        <v>46.9</v>
      </c>
      <c r="U61" s="60">
        <v>46.9</v>
      </c>
      <c r="V61" s="60">
        <v>46.9</v>
      </c>
      <c r="W61">
        <v>44.9</v>
      </c>
      <c r="X61">
        <v>47.4</v>
      </c>
      <c r="Y61">
        <v>47.4</v>
      </c>
      <c r="Z61">
        <v>45.9</v>
      </c>
      <c r="AA61">
        <v>48.9</v>
      </c>
      <c r="AB61">
        <v>47.9</v>
      </c>
      <c r="AC61" s="60">
        <v>47.9</v>
      </c>
      <c r="AD61" s="60">
        <v>46.6</v>
      </c>
      <c r="AE61">
        <v>47</v>
      </c>
      <c r="AF61">
        <v>47</v>
      </c>
      <c r="AG61">
        <v>46.4</v>
      </c>
    </row>
    <row r="62" spans="1:33" s="1" customFormat="1" ht="12.75">
      <c r="A62" s="2" t="s">
        <v>36</v>
      </c>
      <c r="B62" s="2" t="s">
        <v>98</v>
      </c>
      <c r="C62" s="2" t="s">
        <v>99</v>
      </c>
      <c r="D62" s="2">
        <v>66.93</v>
      </c>
      <c r="E62" s="2">
        <v>66.93</v>
      </c>
      <c r="F62" s="2">
        <v>66.93</v>
      </c>
      <c r="G62">
        <v>66.93</v>
      </c>
      <c r="H62">
        <v>65.9</v>
      </c>
      <c r="I62">
        <v>65.9</v>
      </c>
      <c r="J62">
        <v>65.9</v>
      </c>
      <c r="K62">
        <v>65.9</v>
      </c>
      <c r="L62">
        <v>65.9</v>
      </c>
      <c r="M62">
        <v>65.9</v>
      </c>
      <c r="N62">
        <v>65.9</v>
      </c>
      <c r="O62">
        <v>71</v>
      </c>
      <c r="P62">
        <v>71</v>
      </c>
      <c r="Q62">
        <v>70.2</v>
      </c>
      <c r="R62">
        <v>70.2</v>
      </c>
      <c r="S62" s="2">
        <v>70.2</v>
      </c>
      <c r="T62" s="1">
        <v>70.2</v>
      </c>
      <c r="U62" s="61">
        <v>70.2</v>
      </c>
      <c r="V62" s="61">
        <v>70.2</v>
      </c>
      <c r="W62" s="1">
        <v>70.2</v>
      </c>
      <c r="X62" s="1">
        <v>72.3</v>
      </c>
      <c r="Y62">
        <v>72.3</v>
      </c>
      <c r="Z62" s="1">
        <v>72.3</v>
      </c>
      <c r="AA62">
        <v>72.3</v>
      </c>
      <c r="AB62" s="1">
        <v>72.3</v>
      </c>
      <c r="AC62" s="61">
        <v>72.3</v>
      </c>
      <c r="AD62" s="61">
        <v>72.3</v>
      </c>
      <c r="AE62" s="1">
        <v>72.3</v>
      </c>
      <c r="AF62" s="1">
        <v>72.3</v>
      </c>
      <c r="AG62" s="1">
        <v>72.3</v>
      </c>
    </row>
    <row r="63" spans="1:33" ht="12.75">
      <c r="A63" s="2" t="s">
        <v>194</v>
      </c>
      <c r="B63" s="2" t="s">
        <v>100</v>
      </c>
      <c r="C63" s="2" t="s">
        <v>60</v>
      </c>
      <c r="D63" s="2">
        <v>75.9</v>
      </c>
      <c r="E63" s="2">
        <v>71.7</v>
      </c>
      <c r="F63" s="2">
        <v>70.1</v>
      </c>
      <c r="G63">
        <v>70.3</v>
      </c>
      <c r="H63">
        <v>70.9</v>
      </c>
      <c r="I63">
        <v>70.9</v>
      </c>
      <c r="J63">
        <v>68.9</v>
      </c>
      <c r="K63">
        <v>69.9</v>
      </c>
      <c r="L63">
        <v>68.8</v>
      </c>
      <c r="M63">
        <v>68.8</v>
      </c>
      <c r="N63">
        <v>66.9</v>
      </c>
      <c r="O63">
        <v>67.1</v>
      </c>
      <c r="P63">
        <v>69.9</v>
      </c>
      <c r="Q63">
        <v>72.2</v>
      </c>
      <c r="R63">
        <v>70.7</v>
      </c>
      <c r="S63" s="2">
        <v>74.3</v>
      </c>
      <c r="T63">
        <v>74.3</v>
      </c>
      <c r="U63" s="60">
        <v>74.3</v>
      </c>
      <c r="V63" s="60">
        <v>72.2</v>
      </c>
      <c r="W63">
        <v>72.2</v>
      </c>
      <c r="X63">
        <v>76.9</v>
      </c>
      <c r="Y63">
        <v>77.9</v>
      </c>
      <c r="Z63">
        <v>80.3</v>
      </c>
      <c r="AA63">
        <v>80.3</v>
      </c>
      <c r="AB63">
        <v>80.3</v>
      </c>
      <c r="AC63" s="60">
        <v>86.3</v>
      </c>
      <c r="AD63" s="60">
        <v>86.3</v>
      </c>
      <c r="AE63">
        <v>86.3</v>
      </c>
      <c r="AF63">
        <v>86.3</v>
      </c>
      <c r="AG63">
        <v>86.3</v>
      </c>
    </row>
    <row r="64" spans="1:33" ht="12.75">
      <c r="A64" s="2" t="s">
        <v>195</v>
      </c>
      <c r="B64" s="2" t="s">
        <v>101</v>
      </c>
      <c r="C64" s="2" t="s">
        <v>102</v>
      </c>
      <c r="D64" s="2">
        <v>49.2</v>
      </c>
      <c r="E64" s="2">
        <v>54.6</v>
      </c>
      <c r="F64" s="2">
        <v>53.2</v>
      </c>
      <c r="G64">
        <v>54.9</v>
      </c>
      <c r="H64">
        <v>54.9</v>
      </c>
      <c r="I64">
        <v>49.9</v>
      </c>
      <c r="J64">
        <v>57.9</v>
      </c>
      <c r="K64">
        <v>57.9</v>
      </c>
      <c r="L64">
        <v>57.9</v>
      </c>
      <c r="M64">
        <v>54.8</v>
      </c>
      <c r="N64">
        <v>56.5</v>
      </c>
      <c r="O64">
        <v>56.5</v>
      </c>
      <c r="P64">
        <v>56.5</v>
      </c>
      <c r="Q64">
        <v>52.8</v>
      </c>
      <c r="R64">
        <v>58.6</v>
      </c>
      <c r="S64" s="2">
        <v>58.6</v>
      </c>
      <c r="T64">
        <v>58.6</v>
      </c>
      <c r="U64" s="60">
        <v>69.9</v>
      </c>
      <c r="V64" s="60">
        <v>62</v>
      </c>
      <c r="W64">
        <v>61.7</v>
      </c>
      <c r="X64">
        <v>61.7</v>
      </c>
      <c r="Y64">
        <v>61.7</v>
      </c>
      <c r="Z64">
        <v>61.7</v>
      </c>
      <c r="AA64">
        <v>64.6</v>
      </c>
      <c r="AB64">
        <v>63</v>
      </c>
      <c r="AC64" s="60">
        <v>64.8</v>
      </c>
      <c r="AD64" s="60">
        <v>66.8</v>
      </c>
      <c r="AE64">
        <v>66.8</v>
      </c>
      <c r="AF64">
        <v>66.8</v>
      </c>
      <c r="AG64">
        <v>66.8</v>
      </c>
    </row>
    <row r="65" spans="1:33" s="1" customFormat="1" ht="12.75">
      <c r="A65" s="2" t="s">
        <v>273</v>
      </c>
      <c r="B65" s="2" t="s">
        <v>272</v>
      </c>
      <c r="C65" s="2" t="s">
        <v>103</v>
      </c>
      <c r="D65" s="2">
        <v>8</v>
      </c>
      <c r="E65" s="2">
        <v>8</v>
      </c>
      <c r="F65" s="2">
        <v>7.9</v>
      </c>
      <c r="G65">
        <v>7.9</v>
      </c>
      <c r="H65">
        <v>7.9</v>
      </c>
      <c r="I65">
        <v>7.9</v>
      </c>
      <c r="J65">
        <v>7.9</v>
      </c>
      <c r="K65">
        <v>7.9</v>
      </c>
      <c r="L65">
        <v>7.9</v>
      </c>
      <c r="M65">
        <v>7.9</v>
      </c>
      <c r="N65">
        <v>7.9</v>
      </c>
      <c r="O65">
        <v>7.9</v>
      </c>
      <c r="P65">
        <v>7.9</v>
      </c>
      <c r="Q65">
        <v>7.9</v>
      </c>
      <c r="R65">
        <v>7.5</v>
      </c>
      <c r="S65" s="2">
        <v>7.5</v>
      </c>
      <c r="T65" s="1">
        <v>7.5</v>
      </c>
      <c r="U65" s="61">
        <v>7.7</v>
      </c>
      <c r="V65" s="61">
        <v>7.5</v>
      </c>
      <c r="W65" s="1">
        <v>7.5</v>
      </c>
      <c r="X65" s="1">
        <v>7.7</v>
      </c>
      <c r="Y65">
        <v>7.7</v>
      </c>
      <c r="Z65" s="1">
        <v>7.7</v>
      </c>
      <c r="AA65">
        <v>9.7</v>
      </c>
      <c r="AB65" s="1">
        <v>9.7</v>
      </c>
      <c r="AC65" s="61">
        <v>9.7</v>
      </c>
      <c r="AD65" s="61">
        <v>9.7</v>
      </c>
      <c r="AE65" s="1">
        <v>11.5</v>
      </c>
      <c r="AF65" s="1">
        <v>11.5</v>
      </c>
      <c r="AG65" s="1">
        <v>14.4</v>
      </c>
    </row>
    <row r="66" spans="1:33" s="1" customFormat="1" ht="12.75">
      <c r="A66" s="2" t="s">
        <v>37</v>
      </c>
      <c r="B66" s="2" t="s">
        <v>104</v>
      </c>
      <c r="C66" s="2" t="s">
        <v>105</v>
      </c>
      <c r="D66" s="2">
        <v>10.27</v>
      </c>
      <c r="E66" s="2">
        <v>10.27</v>
      </c>
      <c r="F66" s="2">
        <v>10.27</v>
      </c>
      <c r="G66">
        <v>10.27</v>
      </c>
      <c r="H66">
        <v>10.27</v>
      </c>
      <c r="I66">
        <v>10.27</v>
      </c>
      <c r="J66">
        <v>10.9</v>
      </c>
      <c r="K66">
        <v>10.9</v>
      </c>
      <c r="L66">
        <v>10.9</v>
      </c>
      <c r="M66">
        <v>10.9</v>
      </c>
      <c r="N66">
        <v>10.9</v>
      </c>
      <c r="O66">
        <v>10.9</v>
      </c>
      <c r="P66">
        <v>10.9</v>
      </c>
      <c r="Q66">
        <v>10.9</v>
      </c>
      <c r="R66">
        <v>10.9</v>
      </c>
      <c r="S66" s="2">
        <v>10.9</v>
      </c>
      <c r="T66" s="1">
        <v>10.9</v>
      </c>
      <c r="U66" s="61">
        <v>10.9</v>
      </c>
      <c r="V66" s="61">
        <v>10.9</v>
      </c>
      <c r="W66" s="1">
        <v>10.9</v>
      </c>
      <c r="X66" s="1">
        <v>10.9</v>
      </c>
      <c r="Y66">
        <v>10.9</v>
      </c>
      <c r="Z66" s="1">
        <v>10.9</v>
      </c>
      <c r="AA66">
        <v>10.9</v>
      </c>
      <c r="AB66" s="1">
        <v>10.9</v>
      </c>
      <c r="AC66" s="61">
        <v>10.9</v>
      </c>
      <c r="AD66" s="61">
        <v>11</v>
      </c>
      <c r="AE66" s="1">
        <v>11.7</v>
      </c>
      <c r="AF66" s="1">
        <v>11.7</v>
      </c>
      <c r="AG66" s="1">
        <v>11.7</v>
      </c>
    </row>
    <row r="67" spans="1:33" ht="12.75">
      <c r="A67" s="2" t="s">
        <v>196</v>
      </c>
      <c r="B67" s="2" t="s">
        <v>106</v>
      </c>
      <c r="C67" s="2" t="s">
        <v>95</v>
      </c>
      <c r="D67" s="2">
        <v>214.9</v>
      </c>
      <c r="E67" s="2">
        <v>199.9</v>
      </c>
      <c r="F67" s="2">
        <v>188.3</v>
      </c>
      <c r="G67">
        <v>187.9</v>
      </c>
      <c r="H67">
        <v>187.9</v>
      </c>
      <c r="I67">
        <v>187.9</v>
      </c>
      <c r="J67">
        <v>186.9</v>
      </c>
      <c r="K67">
        <v>186.9</v>
      </c>
      <c r="L67">
        <v>187.9</v>
      </c>
      <c r="M67">
        <v>199.9</v>
      </c>
      <c r="N67">
        <v>195.7</v>
      </c>
      <c r="O67">
        <v>181.9</v>
      </c>
      <c r="P67">
        <v>208.4</v>
      </c>
      <c r="Q67">
        <v>208.4</v>
      </c>
      <c r="R67">
        <v>172.1</v>
      </c>
      <c r="S67" s="2">
        <v>229.9</v>
      </c>
      <c r="T67">
        <v>222.6</v>
      </c>
      <c r="U67" s="60">
        <v>220.4</v>
      </c>
      <c r="V67" s="60">
        <v>220.4</v>
      </c>
      <c r="W67">
        <v>231.9</v>
      </c>
      <c r="X67">
        <v>232.7</v>
      </c>
      <c r="Y67">
        <v>218.8</v>
      </c>
      <c r="Z67">
        <v>237.9</v>
      </c>
      <c r="AA67">
        <v>237.9</v>
      </c>
      <c r="AB67">
        <v>245.3</v>
      </c>
      <c r="AC67" s="60">
        <v>245.7</v>
      </c>
      <c r="AD67" s="60">
        <v>243.7</v>
      </c>
      <c r="AE67">
        <v>243.5</v>
      </c>
      <c r="AF67">
        <v>243.5</v>
      </c>
      <c r="AG67">
        <v>241.2</v>
      </c>
    </row>
    <row r="68" spans="1:33" ht="12.75">
      <c r="A68" s="2" t="s">
        <v>197</v>
      </c>
      <c r="B68" s="2" t="s">
        <v>107</v>
      </c>
      <c r="C68" s="2" t="s">
        <v>108</v>
      </c>
      <c r="D68" s="2">
        <v>33.9</v>
      </c>
      <c r="E68" s="2">
        <v>34.5</v>
      </c>
      <c r="F68" s="2">
        <v>34.5</v>
      </c>
      <c r="G68">
        <v>32.1</v>
      </c>
      <c r="H68">
        <v>32.1</v>
      </c>
      <c r="I68">
        <v>34.5</v>
      </c>
      <c r="J68">
        <v>34.5</v>
      </c>
      <c r="K68">
        <v>31.5</v>
      </c>
      <c r="L68">
        <v>34.5</v>
      </c>
      <c r="M68">
        <v>34.5</v>
      </c>
      <c r="N68">
        <v>34.5</v>
      </c>
      <c r="O68">
        <v>34.5</v>
      </c>
      <c r="P68">
        <v>38</v>
      </c>
      <c r="Q68">
        <v>38</v>
      </c>
      <c r="R68">
        <v>38</v>
      </c>
      <c r="S68" s="2">
        <v>38</v>
      </c>
      <c r="T68">
        <v>38</v>
      </c>
      <c r="U68" s="60">
        <v>38</v>
      </c>
      <c r="V68" s="60">
        <v>37.2</v>
      </c>
      <c r="W68">
        <v>37.2</v>
      </c>
      <c r="X68">
        <v>37.1</v>
      </c>
      <c r="Y68">
        <v>37.1</v>
      </c>
      <c r="Z68">
        <v>38.3</v>
      </c>
      <c r="AA68">
        <v>38.3</v>
      </c>
      <c r="AB68">
        <v>42.4</v>
      </c>
      <c r="AC68" s="60">
        <v>42.4</v>
      </c>
      <c r="AD68" s="60">
        <v>42.4</v>
      </c>
      <c r="AE68">
        <v>42.4</v>
      </c>
      <c r="AF68">
        <v>42.4</v>
      </c>
      <c r="AG68">
        <v>42.4</v>
      </c>
    </row>
    <row r="69" spans="1:33" ht="12.75">
      <c r="A69" s="2" t="s">
        <v>198</v>
      </c>
      <c r="B69" s="2" t="s">
        <v>109</v>
      </c>
      <c r="C69" s="2" t="s">
        <v>110</v>
      </c>
      <c r="D69" s="2">
        <v>139</v>
      </c>
      <c r="E69" s="2">
        <v>140.6</v>
      </c>
      <c r="F69" s="2">
        <v>134.6</v>
      </c>
      <c r="G69">
        <v>140.9</v>
      </c>
      <c r="H69">
        <v>141.9</v>
      </c>
      <c r="I69">
        <v>136.6</v>
      </c>
      <c r="J69">
        <v>129.3</v>
      </c>
      <c r="K69">
        <v>128.2</v>
      </c>
      <c r="L69">
        <v>140.9</v>
      </c>
      <c r="M69">
        <v>128.9</v>
      </c>
      <c r="N69">
        <v>140.2</v>
      </c>
      <c r="O69">
        <v>149</v>
      </c>
      <c r="P69">
        <v>129.8</v>
      </c>
      <c r="Q69">
        <v>155</v>
      </c>
      <c r="R69">
        <v>149.5</v>
      </c>
      <c r="S69" s="2">
        <v>155</v>
      </c>
      <c r="T69">
        <v>159.9</v>
      </c>
      <c r="U69" s="60">
        <v>165.9</v>
      </c>
      <c r="V69" s="60">
        <v>154.4</v>
      </c>
      <c r="W69">
        <v>154.4</v>
      </c>
      <c r="X69">
        <v>165.9</v>
      </c>
      <c r="Y69">
        <v>163.8</v>
      </c>
      <c r="Z69">
        <v>162.4</v>
      </c>
      <c r="AA69">
        <v>150.5</v>
      </c>
      <c r="AB69">
        <v>162.4</v>
      </c>
      <c r="AC69" s="60">
        <v>163</v>
      </c>
      <c r="AD69" s="60">
        <v>163</v>
      </c>
      <c r="AE69">
        <v>168.5</v>
      </c>
      <c r="AF69">
        <v>168.5</v>
      </c>
      <c r="AG69">
        <v>180.9</v>
      </c>
    </row>
    <row r="70" spans="1:33" s="1" customFormat="1" ht="12.75">
      <c r="A70" s="2" t="s">
        <v>38</v>
      </c>
      <c r="B70" s="2" t="s">
        <v>145</v>
      </c>
      <c r="C70" s="2" t="s">
        <v>146</v>
      </c>
      <c r="D70" s="2">
        <v>45</v>
      </c>
      <c r="E70" s="2">
        <v>45</v>
      </c>
      <c r="F70" s="2">
        <v>45</v>
      </c>
      <c r="G70">
        <v>51</v>
      </c>
      <c r="H70">
        <v>51</v>
      </c>
      <c r="I70">
        <v>59.6</v>
      </c>
      <c r="J70">
        <v>63.2</v>
      </c>
      <c r="K70">
        <v>63</v>
      </c>
      <c r="L70">
        <v>63</v>
      </c>
      <c r="M70">
        <v>63.2</v>
      </c>
      <c r="N70">
        <v>63</v>
      </c>
      <c r="O70">
        <v>63.2</v>
      </c>
      <c r="P70">
        <v>67.8</v>
      </c>
      <c r="Q70">
        <v>67.7</v>
      </c>
      <c r="R70">
        <v>67</v>
      </c>
      <c r="S70" s="2">
        <v>67.7</v>
      </c>
      <c r="T70" s="1">
        <v>67</v>
      </c>
      <c r="U70" s="61">
        <v>67</v>
      </c>
      <c r="V70" s="61">
        <v>67</v>
      </c>
      <c r="W70" s="1">
        <v>67</v>
      </c>
      <c r="X70" s="1">
        <v>67</v>
      </c>
      <c r="Y70">
        <v>67</v>
      </c>
      <c r="Z70" s="1">
        <v>67</v>
      </c>
      <c r="AA70">
        <v>67</v>
      </c>
      <c r="AB70" s="1">
        <v>67.3</v>
      </c>
      <c r="AC70" s="61">
        <v>67.3</v>
      </c>
      <c r="AD70" s="61">
        <v>69</v>
      </c>
      <c r="AE70" s="1">
        <v>69</v>
      </c>
      <c r="AF70" s="1">
        <v>69</v>
      </c>
      <c r="AG70" s="1">
        <v>69</v>
      </c>
    </row>
    <row r="71" spans="1:33" ht="12.75">
      <c r="A71" s="2" t="s">
        <v>199</v>
      </c>
      <c r="B71" s="2" t="s">
        <v>111</v>
      </c>
      <c r="C71" s="2" t="s">
        <v>42</v>
      </c>
      <c r="D71" s="2">
        <v>59.9</v>
      </c>
      <c r="E71" s="2">
        <v>55.8</v>
      </c>
      <c r="F71" s="2">
        <v>55.8</v>
      </c>
      <c r="G71">
        <v>55.8</v>
      </c>
      <c r="H71">
        <v>60.9</v>
      </c>
      <c r="I71">
        <v>55.8</v>
      </c>
      <c r="J71">
        <v>55.8</v>
      </c>
      <c r="K71">
        <v>55.8</v>
      </c>
      <c r="L71">
        <v>55.8</v>
      </c>
      <c r="M71">
        <v>58.9</v>
      </c>
      <c r="N71">
        <v>58.9</v>
      </c>
      <c r="O71">
        <v>61.7</v>
      </c>
      <c r="P71">
        <v>61.7</v>
      </c>
      <c r="Q71">
        <v>61.5</v>
      </c>
      <c r="R71">
        <v>66.4</v>
      </c>
      <c r="S71" s="2">
        <v>68.9</v>
      </c>
      <c r="T71">
        <v>71.2</v>
      </c>
      <c r="U71" s="60">
        <v>76.1</v>
      </c>
      <c r="V71" s="60">
        <v>73</v>
      </c>
      <c r="W71">
        <v>73</v>
      </c>
      <c r="X71">
        <v>73</v>
      </c>
      <c r="Y71">
        <v>73</v>
      </c>
      <c r="Z71">
        <v>73</v>
      </c>
      <c r="AA71">
        <v>73</v>
      </c>
      <c r="AB71">
        <v>73</v>
      </c>
      <c r="AC71" s="60">
        <v>73</v>
      </c>
      <c r="AD71" s="60">
        <v>73</v>
      </c>
      <c r="AE71">
        <v>73</v>
      </c>
      <c r="AF71">
        <v>73</v>
      </c>
      <c r="AG71">
        <v>73.5</v>
      </c>
    </row>
    <row r="72" spans="1:33" ht="12.75">
      <c r="A72" s="2" t="s">
        <v>118</v>
      </c>
      <c r="B72" s="2" t="s">
        <v>119</v>
      </c>
      <c r="C72" s="2" t="s">
        <v>120</v>
      </c>
      <c r="D72" s="2">
        <v>70</v>
      </c>
      <c r="E72" s="2">
        <v>70</v>
      </c>
      <c r="F72" s="2">
        <v>70</v>
      </c>
      <c r="G72">
        <v>70</v>
      </c>
      <c r="H72">
        <v>70</v>
      </c>
      <c r="I72">
        <v>70</v>
      </c>
      <c r="J72">
        <v>69</v>
      </c>
      <c r="K72">
        <v>70</v>
      </c>
      <c r="L72">
        <v>70</v>
      </c>
      <c r="M72">
        <v>69</v>
      </c>
      <c r="N72">
        <v>69</v>
      </c>
      <c r="O72">
        <v>69</v>
      </c>
      <c r="P72">
        <v>70</v>
      </c>
      <c r="Q72">
        <v>70.5</v>
      </c>
      <c r="R72">
        <v>71</v>
      </c>
      <c r="S72" s="2">
        <v>72</v>
      </c>
      <c r="T72">
        <v>72</v>
      </c>
      <c r="U72" s="60">
        <v>72</v>
      </c>
      <c r="V72" s="60">
        <v>75</v>
      </c>
      <c r="W72">
        <v>75</v>
      </c>
      <c r="X72">
        <v>69</v>
      </c>
      <c r="Y72">
        <v>69</v>
      </c>
      <c r="Z72">
        <v>69</v>
      </c>
      <c r="AA72">
        <v>70</v>
      </c>
      <c r="AB72">
        <v>70</v>
      </c>
      <c r="AC72" s="60">
        <v>71</v>
      </c>
      <c r="AD72" s="60">
        <v>69</v>
      </c>
      <c r="AE72">
        <v>70</v>
      </c>
      <c r="AF72">
        <v>71</v>
      </c>
      <c r="AG72">
        <v>72</v>
      </c>
    </row>
    <row r="73" spans="1:33" ht="12.75">
      <c r="A73" s="5" t="s">
        <v>125</v>
      </c>
      <c r="B73" s="2" t="s">
        <v>125</v>
      </c>
      <c r="C73" s="2" t="s">
        <v>126</v>
      </c>
      <c r="D73" s="2">
        <v>132.3</v>
      </c>
      <c r="E73" s="2">
        <v>132.3</v>
      </c>
      <c r="F73" s="2">
        <v>132.3</v>
      </c>
      <c r="G73">
        <v>132.3</v>
      </c>
      <c r="H73">
        <v>132.3</v>
      </c>
      <c r="I73">
        <v>132.3</v>
      </c>
      <c r="J73">
        <v>132.3</v>
      </c>
      <c r="K73">
        <v>142.3</v>
      </c>
      <c r="L73">
        <v>142.3</v>
      </c>
      <c r="M73">
        <v>144.5</v>
      </c>
      <c r="N73">
        <v>144.5</v>
      </c>
      <c r="O73">
        <v>144.5</v>
      </c>
      <c r="P73">
        <v>144.9</v>
      </c>
      <c r="Q73">
        <v>147.1</v>
      </c>
      <c r="R73">
        <v>149.3</v>
      </c>
      <c r="S73" s="2">
        <v>148.1</v>
      </c>
      <c r="T73">
        <v>148.7</v>
      </c>
      <c r="U73" s="60">
        <v>149</v>
      </c>
      <c r="V73" s="60">
        <v>144.5</v>
      </c>
      <c r="W73">
        <v>144.1</v>
      </c>
      <c r="X73">
        <v>144.5</v>
      </c>
      <c r="Y73">
        <v>144.5</v>
      </c>
      <c r="Z73">
        <v>146.2</v>
      </c>
      <c r="AA73">
        <v>146.9</v>
      </c>
      <c r="AB73">
        <v>146.9</v>
      </c>
      <c r="AC73" s="60">
        <v>147.2</v>
      </c>
      <c r="AD73" s="60">
        <v>147.2</v>
      </c>
      <c r="AE73">
        <v>147.5</v>
      </c>
      <c r="AF73">
        <v>141.3</v>
      </c>
      <c r="AG73">
        <v>125.8</v>
      </c>
    </row>
    <row r="74" spans="1:33" ht="12.75">
      <c r="A74" s="5" t="s">
        <v>127</v>
      </c>
      <c r="B74" s="2" t="s">
        <v>127</v>
      </c>
      <c r="C74" s="2" t="s">
        <v>131</v>
      </c>
      <c r="D74" s="2">
        <v>99</v>
      </c>
      <c r="E74" s="2">
        <v>99</v>
      </c>
      <c r="F74" s="2">
        <v>99</v>
      </c>
      <c r="G74">
        <v>122.4</v>
      </c>
      <c r="H74">
        <v>122.4</v>
      </c>
      <c r="I74">
        <v>122.4</v>
      </c>
      <c r="J74">
        <v>122.4</v>
      </c>
      <c r="K74">
        <v>122.4</v>
      </c>
      <c r="L74">
        <v>122.4</v>
      </c>
      <c r="M74">
        <v>122.4</v>
      </c>
      <c r="N74">
        <v>122.4</v>
      </c>
      <c r="O74">
        <v>122.4</v>
      </c>
      <c r="P74">
        <v>123.5</v>
      </c>
      <c r="Q74">
        <v>123.5</v>
      </c>
      <c r="R74">
        <v>123.5</v>
      </c>
      <c r="S74" s="2">
        <v>123.5</v>
      </c>
      <c r="T74">
        <v>123.5</v>
      </c>
      <c r="U74" s="60">
        <v>121.9</v>
      </c>
      <c r="V74" s="60">
        <v>111.6</v>
      </c>
      <c r="W74">
        <v>119.2</v>
      </c>
      <c r="X74">
        <v>100.5</v>
      </c>
      <c r="Y74">
        <v>104.8</v>
      </c>
      <c r="Z74">
        <v>104.8</v>
      </c>
      <c r="AA74">
        <v>104.8</v>
      </c>
      <c r="AB74">
        <v>103.9</v>
      </c>
      <c r="AC74" s="60">
        <v>103.9</v>
      </c>
      <c r="AD74" s="60">
        <v>104.3</v>
      </c>
      <c r="AE74">
        <v>104.3</v>
      </c>
      <c r="AF74">
        <v>127.4</v>
      </c>
      <c r="AG74">
        <v>158.1</v>
      </c>
    </row>
    <row r="75" spans="1:33" ht="12.75">
      <c r="A75" s="5" t="s">
        <v>129</v>
      </c>
      <c r="B75" s="2" t="s">
        <v>129</v>
      </c>
      <c r="C75" s="2" t="s">
        <v>132</v>
      </c>
      <c r="D75" s="2">
        <v>184</v>
      </c>
      <c r="E75" s="2">
        <v>184</v>
      </c>
      <c r="F75" s="2">
        <v>182.8</v>
      </c>
      <c r="G75">
        <v>166.5</v>
      </c>
      <c r="H75">
        <v>165.2</v>
      </c>
      <c r="I75">
        <v>165.2</v>
      </c>
      <c r="J75">
        <v>189.5</v>
      </c>
      <c r="K75">
        <v>189.5</v>
      </c>
      <c r="L75">
        <v>189.5</v>
      </c>
      <c r="M75">
        <v>189.3</v>
      </c>
      <c r="N75">
        <v>189.3</v>
      </c>
      <c r="O75">
        <v>189.3</v>
      </c>
      <c r="P75">
        <v>189.7</v>
      </c>
      <c r="Q75">
        <v>189.7</v>
      </c>
      <c r="R75">
        <v>189.3</v>
      </c>
      <c r="S75" s="2">
        <v>189.3</v>
      </c>
      <c r="T75">
        <v>193</v>
      </c>
      <c r="U75" s="60">
        <v>193</v>
      </c>
      <c r="V75" s="60">
        <v>184.3</v>
      </c>
      <c r="W75">
        <v>187</v>
      </c>
      <c r="X75">
        <v>184.3</v>
      </c>
      <c r="Y75">
        <v>184.3</v>
      </c>
      <c r="Z75">
        <v>205.1</v>
      </c>
      <c r="AA75">
        <v>196.3</v>
      </c>
      <c r="AB75">
        <v>196.3</v>
      </c>
      <c r="AC75" s="60">
        <v>196.3</v>
      </c>
      <c r="AD75" s="60">
        <v>198.1</v>
      </c>
      <c r="AE75">
        <v>197.9</v>
      </c>
      <c r="AF75">
        <v>199.9</v>
      </c>
      <c r="AG75">
        <v>217.2</v>
      </c>
    </row>
    <row r="76" spans="1:33" ht="12.75">
      <c r="A76" s="5" t="s">
        <v>133</v>
      </c>
      <c r="B76" s="2" t="s">
        <v>133</v>
      </c>
      <c r="C76" s="2" t="s">
        <v>128</v>
      </c>
      <c r="D76" s="2">
        <v>98</v>
      </c>
      <c r="E76" s="2">
        <v>98</v>
      </c>
      <c r="F76" s="2">
        <v>98</v>
      </c>
      <c r="G76">
        <v>101</v>
      </c>
      <c r="H76">
        <v>101</v>
      </c>
      <c r="I76">
        <v>101</v>
      </c>
      <c r="J76">
        <v>101</v>
      </c>
      <c r="K76">
        <v>101</v>
      </c>
      <c r="L76">
        <v>116</v>
      </c>
      <c r="M76">
        <v>110.6</v>
      </c>
      <c r="N76">
        <v>110.6</v>
      </c>
      <c r="O76">
        <v>110.6</v>
      </c>
      <c r="P76">
        <v>109.1</v>
      </c>
      <c r="Q76">
        <v>112.3</v>
      </c>
      <c r="R76">
        <v>110.7</v>
      </c>
      <c r="S76" s="2">
        <v>111.1</v>
      </c>
      <c r="T76">
        <v>107</v>
      </c>
      <c r="U76" s="60">
        <v>107</v>
      </c>
      <c r="V76" s="60">
        <v>110.6</v>
      </c>
      <c r="W76">
        <v>111.1</v>
      </c>
      <c r="X76">
        <v>116.3</v>
      </c>
      <c r="Y76">
        <v>116.3</v>
      </c>
      <c r="Z76">
        <v>116.3</v>
      </c>
      <c r="AA76">
        <v>116.1</v>
      </c>
      <c r="AB76">
        <v>116.3</v>
      </c>
      <c r="AC76" s="60">
        <v>116.5</v>
      </c>
      <c r="AD76" s="60">
        <v>116.5</v>
      </c>
      <c r="AE76">
        <v>116.9</v>
      </c>
      <c r="AF76">
        <v>121.9</v>
      </c>
      <c r="AG76">
        <v>138</v>
      </c>
    </row>
    <row r="77" spans="1:33" ht="12.75">
      <c r="A77" s="5" t="s">
        <v>293</v>
      </c>
      <c r="B77" s="2" t="s">
        <v>293</v>
      </c>
      <c r="C77" s="2" t="s">
        <v>134</v>
      </c>
      <c r="D77" s="2">
        <v>74</v>
      </c>
      <c r="E77" s="2">
        <v>74</v>
      </c>
      <c r="F77" s="2">
        <v>74</v>
      </c>
      <c r="G77">
        <v>74</v>
      </c>
      <c r="H77">
        <v>74</v>
      </c>
      <c r="I77">
        <v>78.5</v>
      </c>
      <c r="J77">
        <v>78.5</v>
      </c>
      <c r="K77">
        <v>78.5</v>
      </c>
      <c r="L77">
        <v>83.5</v>
      </c>
      <c r="M77">
        <v>78.5</v>
      </c>
      <c r="N77">
        <v>78.5</v>
      </c>
      <c r="O77">
        <v>78.5</v>
      </c>
      <c r="P77">
        <v>78.5</v>
      </c>
      <c r="Q77">
        <v>79.2</v>
      </c>
      <c r="R77">
        <v>79.2</v>
      </c>
      <c r="S77" s="2">
        <v>79.2</v>
      </c>
      <c r="T77">
        <v>75.2</v>
      </c>
      <c r="U77" s="60">
        <v>77.4</v>
      </c>
      <c r="V77" s="60">
        <v>78.5</v>
      </c>
      <c r="W77">
        <v>78.5</v>
      </c>
      <c r="X77">
        <v>78.5</v>
      </c>
      <c r="Y77">
        <v>70.4</v>
      </c>
      <c r="Z77">
        <v>70.4</v>
      </c>
      <c r="AA77">
        <v>70.4</v>
      </c>
      <c r="AB77">
        <v>70.4</v>
      </c>
      <c r="AC77" s="60">
        <v>70.5</v>
      </c>
      <c r="AD77" s="60">
        <v>70.5</v>
      </c>
      <c r="AE77">
        <v>70.5</v>
      </c>
      <c r="AF77">
        <v>70.5</v>
      </c>
      <c r="AG77">
        <v>71</v>
      </c>
    </row>
    <row r="78" spans="1:33" ht="12.75">
      <c r="A78" s="5" t="s">
        <v>136</v>
      </c>
      <c r="B78" s="2" t="s">
        <v>136</v>
      </c>
      <c r="C78" s="2" t="s">
        <v>135</v>
      </c>
      <c r="D78" s="2">
        <v>165.7</v>
      </c>
      <c r="E78" s="2">
        <v>165.7</v>
      </c>
      <c r="F78" s="2">
        <v>165.2</v>
      </c>
      <c r="G78">
        <v>165.2</v>
      </c>
      <c r="H78">
        <v>186.1</v>
      </c>
      <c r="I78">
        <v>174</v>
      </c>
      <c r="J78">
        <v>190</v>
      </c>
      <c r="K78">
        <v>190</v>
      </c>
      <c r="L78">
        <v>190</v>
      </c>
      <c r="M78">
        <v>192</v>
      </c>
      <c r="N78">
        <v>199</v>
      </c>
      <c r="O78">
        <v>199</v>
      </c>
      <c r="P78">
        <v>195</v>
      </c>
      <c r="Q78">
        <v>195</v>
      </c>
      <c r="R78">
        <v>199</v>
      </c>
      <c r="S78" s="2">
        <v>197</v>
      </c>
      <c r="T78">
        <v>197</v>
      </c>
      <c r="U78" s="60">
        <v>200.8</v>
      </c>
      <c r="V78" s="60">
        <v>196</v>
      </c>
      <c r="W78">
        <v>196</v>
      </c>
      <c r="X78">
        <v>201.67</v>
      </c>
      <c r="Y78">
        <v>213</v>
      </c>
      <c r="Z78">
        <v>185</v>
      </c>
      <c r="AA78">
        <v>185</v>
      </c>
      <c r="AB78">
        <v>185</v>
      </c>
      <c r="AC78" s="60">
        <v>191</v>
      </c>
      <c r="AD78" s="60">
        <v>191</v>
      </c>
      <c r="AE78">
        <v>191.2</v>
      </c>
      <c r="AF78">
        <v>191</v>
      </c>
      <c r="AG78">
        <v>190</v>
      </c>
    </row>
    <row r="79" spans="1:33" ht="12.75">
      <c r="A79" s="5" t="s">
        <v>137</v>
      </c>
      <c r="B79" s="2" t="s">
        <v>137</v>
      </c>
      <c r="C79" s="2" t="s">
        <v>130</v>
      </c>
      <c r="D79" s="2">
        <v>94</v>
      </c>
      <c r="E79" s="2">
        <v>109</v>
      </c>
      <c r="F79" s="2">
        <v>109</v>
      </c>
      <c r="G79">
        <v>90.5</v>
      </c>
      <c r="H79">
        <v>90.5</v>
      </c>
      <c r="I79">
        <v>90.3</v>
      </c>
      <c r="J79">
        <v>89.9</v>
      </c>
      <c r="K79">
        <v>89.9</v>
      </c>
      <c r="L79">
        <v>89.9</v>
      </c>
      <c r="M79">
        <v>114</v>
      </c>
      <c r="N79">
        <v>99</v>
      </c>
      <c r="O79">
        <v>99</v>
      </c>
      <c r="P79">
        <v>101</v>
      </c>
      <c r="Q79">
        <v>106</v>
      </c>
      <c r="R79">
        <v>112.1</v>
      </c>
      <c r="S79" s="2">
        <v>121.6</v>
      </c>
      <c r="T79">
        <v>120</v>
      </c>
      <c r="U79" s="60">
        <v>121.1</v>
      </c>
      <c r="V79" s="60">
        <v>99</v>
      </c>
      <c r="W79">
        <v>101.7</v>
      </c>
      <c r="X79">
        <v>99</v>
      </c>
      <c r="Y79">
        <v>105.8</v>
      </c>
      <c r="Z79">
        <v>105.5</v>
      </c>
      <c r="AA79">
        <v>104.7</v>
      </c>
      <c r="AB79">
        <v>105.5</v>
      </c>
      <c r="AC79" s="60">
        <v>104.7</v>
      </c>
      <c r="AD79" s="60">
        <v>104.7</v>
      </c>
      <c r="AE79">
        <v>104.1</v>
      </c>
      <c r="AF79">
        <v>105.7</v>
      </c>
      <c r="AG79">
        <v>119</v>
      </c>
    </row>
    <row r="80" spans="1:33" ht="12.75">
      <c r="A80" s="5" t="s">
        <v>138</v>
      </c>
      <c r="B80" s="2" t="s">
        <v>138</v>
      </c>
      <c r="C80" s="2" t="s">
        <v>139</v>
      </c>
      <c r="D80" s="2">
        <v>124.3</v>
      </c>
      <c r="E80" s="2">
        <v>124.3</v>
      </c>
      <c r="F80" s="2">
        <v>125.6</v>
      </c>
      <c r="G80">
        <v>125.6</v>
      </c>
      <c r="H80">
        <v>130.6</v>
      </c>
      <c r="I80">
        <v>126.6</v>
      </c>
      <c r="J80">
        <v>126.6</v>
      </c>
      <c r="K80">
        <v>127.7</v>
      </c>
      <c r="L80">
        <v>127.7</v>
      </c>
      <c r="M80">
        <v>127.7</v>
      </c>
      <c r="N80">
        <v>127.7</v>
      </c>
      <c r="O80">
        <v>127.7</v>
      </c>
      <c r="P80">
        <v>127.7</v>
      </c>
      <c r="Q80">
        <v>127.7</v>
      </c>
      <c r="R80">
        <v>127.7</v>
      </c>
      <c r="S80" s="2">
        <v>129</v>
      </c>
      <c r="T80">
        <v>129</v>
      </c>
      <c r="U80" s="60">
        <v>129</v>
      </c>
      <c r="V80" s="60">
        <v>129</v>
      </c>
      <c r="W80">
        <v>129</v>
      </c>
      <c r="X80">
        <v>130.2</v>
      </c>
      <c r="Y80">
        <v>126.7</v>
      </c>
      <c r="Z80">
        <v>126.7</v>
      </c>
      <c r="AA80">
        <v>126.7</v>
      </c>
      <c r="AB80">
        <v>126.7</v>
      </c>
      <c r="AC80" s="60">
        <v>127.2</v>
      </c>
      <c r="AD80" s="60">
        <v>127.2</v>
      </c>
      <c r="AE80">
        <v>127</v>
      </c>
      <c r="AF80">
        <v>127.8</v>
      </c>
      <c r="AG80">
        <v>130</v>
      </c>
    </row>
    <row r="81" spans="1:33" ht="12.75">
      <c r="A81" s="5" t="s">
        <v>140</v>
      </c>
      <c r="B81" s="2" t="s">
        <v>140</v>
      </c>
      <c r="C81" s="2" t="s">
        <v>141</v>
      </c>
      <c r="D81" s="2">
        <v>118</v>
      </c>
      <c r="E81" s="2">
        <v>118</v>
      </c>
      <c r="F81" s="2">
        <v>118</v>
      </c>
      <c r="G81">
        <v>132</v>
      </c>
      <c r="H81">
        <v>132</v>
      </c>
      <c r="I81">
        <v>131.6</v>
      </c>
      <c r="J81">
        <v>131.6</v>
      </c>
      <c r="K81">
        <v>131.6</v>
      </c>
      <c r="L81">
        <v>130.2</v>
      </c>
      <c r="M81">
        <v>130.2</v>
      </c>
      <c r="N81">
        <v>130.2</v>
      </c>
      <c r="O81">
        <v>130.2</v>
      </c>
      <c r="P81">
        <v>130.3</v>
      </c>
      <c r="Q81">
        <v>130.3</v>
      </c>
      <c r="R81">
        <v>130.1</v>
      </c>
      <c r="S81" s="2">
        <v>130</v>
      </c>
      <c r="T81">
        <v>130.4</v>
      </c>
      <c r="U81" s="60">
        <v>130.5</v>
      </c>
      <c r="V81" s="60">
        <v>130.2</v>
      </c>
      <c r="W81">
        <v>130.5</v>
      </c>
      <c r="X81">
        <v>128.5</v>
      </c>
      <c r="Y81">
        <v>128.5</v>
      </c>
      <c r="Z81">
        <v>131.5</v>
      </c>
      <c r="AA81">
        <v>129.9</v>
      </c>
      <c r="AB81">
        <v>130.3</v>
      </c>
      <c r="AC81" s="60">
        <v>130.3</v>
      </c>
      <c r="AD81" s="60">
        <v>129.9</v>
      </c>
      <c r="AE81">
        <v>129.9</v>
      </c>
      <c r="AF81">
        <v>131</v>
      </c>
      <c r="AG81">
        <v>142.5</v>
      </c>
    </row>
    <row r="82" spans="1:33" ht="13.5" thickBot="1">
      <c r="A82" s="9" t="s">
        <v>142</v>
      </c>
      <c r="B82" s="2" t="s">
        <v>142</v>
      </c>
      <c r="C82" s="2" t="s">
        <v>143</v>
      </c>
      <c r="D82" s="2">
        <v>287.1</v>
      </c>
      <c r="E82" s="2">
        <v>287.1</v>
      </c>
      <c r="F82" s="2">
        <v>246.9</v>
      </c>
      <c r="G82">
        <v>246.9</v>
      </c>
      <c r="H82">
        <v>246.9</v>
      </c>
      <c r="I82">
        <v>246.9</v>
      </c>
      <c r="J82">
        <v>246.9</v>
      </c>
      <c r="K82">
        <v>246.9</v>
      </c>
      <c r="L82">
        <v>246.9</v>
      </c>
      <c r="M82">
        <v>246.9</v>
      </c>
      <c r="N82">
        <v>246.9</v>
      </c>
      <c r="O82">
        <v>246.9</v>
      </c>
      <c r="P82">
        <v>246.9</v>
      </c>
      <c r="Q82">
        <v>247.9</v>
      </c>
      <c r="R82">
        <v>247.9</v>
      </c>
      <c r="S82" s="2">
        <v>245.8</v>
      </c>
      <c r="T82">
        <v>248.5</v>
      </c>
      <c r="U82" s="60">
        <v>248.5</v>
      </c>
      <c r="V82" s="60">
        <v>210</v>
      </c>
      <c r="W82">
        <v>215</v>
      </c>
      <c r="X82">
        <v>212.5</v>
      </c>
      <c r="Y82">
        <v>213.5</v>
      </c>
      <c r="Z82">
        <v>217</v>
      </c>
      <c r="AA82">
        <v>217</v>
      </c>
      <c r="AB82">
        <v>217</v>
      </c>
      <c r="AC82" s="60">
        <v>217</v>
      </c>
      <c r="AD82" s="60">
        <v>217</v>
      </c>
      <c r="AE82">
        <v>217.5</v>
      </c>
      <c r="AF82">
        <v>222.2</v>
      </c>
      <c r="AG82">
        <v>255</v>
      </c>
    </row>
    <row r="83" spans="1:33" ht="12.75">
      <c r="A83" s="2" t="s">
        <v>155</v>
      </c>
      <c r="B83" s="2"/>
      <c r="C83" s="2" t="s">
        <v>148</v>
      </c>
      <c r="D83" s="2">
        <v>2.11</v>
      </c>
      <c r="E83" s="2">
        <v>2.42</v>
      </c>
      <c r="F83" s="2">
        <v>2.42</v>
      </c>
      <c r="G83">
        <v>2.42</v>
      </c>
      <c r="H83">
        <v>2.42</v>
      </c>
      <c r="I83">
        <v>2.42</v>
      </c>
      <c r="J83">
        <v>2.42</v>
      </c>
      <c r="K83">
        <v>2.42</v>
      </c>
      <c r="L83">
        <v>2.42</v>
      </c>
      <c r="M83">
        <v>2.42</v>
      </c>
      <c r="N83">
        <v>2.42</v>
      </c>
      <c r="O83">
        <v>2.42</v>
      </c>
      <c r="P83">
        <v>2.66</v>
      </c>
      <c r="Q83">
        <v>2.66</v>
      </c>
      <c r="R83">
        <v>2.66</v>
      </c>
      <c r="S83" s="2">
        <v>2.66</v>
      </c>
      <c r="T83">
        <v>2.66</v>
      </c>
      <c r="U83" s="60">
        <v>2.66</v>
      </c>
      <c r="V83" s="60">
        <v>2.66</v>
      </c>
      <c r="W83">
        <v>2.66</v>
      </c>
      <c r="X83">
        <v>2.66</v>
      </c>
      <c r="Y83">
        <v>2.66</v>
      </c>
      <c r="Z83">
        <v>2.66</v>
      </c>
      <c r="AA83">
        <v>2.66</v>
      </c>
      <c r="AB83">
        <v>2.66</v>
      </c>
      <c r="AC83" s="60">
        <v>2.66</v>
      </c>
      <c r="AD83" s="60">
        <v>2.66</v>
      </c>
      <c r="AE83">
        <v>2.66</v>
      </c>
      <c r="AF83">
        <v>2.66</v>
      </c>
      <c r="AG83">
        <v>2.66</v>
      </c>
    </row>
    <row r="84" spans="1:33" ht="12.75">
      <c r="A84" s="2" t="s">
        <v>150</v>
      </c>
      <c r="B84" s="2"/>
      <c r="C84" s="2" t="s">
        <v>149</v>
      </c>
      <c r="D84" s="2">
        <v>15.45</v>
      </c>
      <c r="E84" s="2">
        <v>19.85</v>
      </c>
      <c r="F84" s="2">
        <v>19.85</v>
      </c>
      <c r="G84">
        <v>19.85</v>
      </c>
      <c r="H84">
        <v>19.85</v>
      </c>
      <c r="I84">
        <v>19.85</v>
      </c>
      <c r="J84">
        <v>19.85</v>
      </c>
      <c r="K84">
        <v>19.85</v>
      </c>
      <c r="L84">
        <v>19.85</v>
      </c>
      <c r="M84">
        <v>19.85</v>
      </c>
      <c r="N84">
        <v>19.85</v>
      </c>
      <c r="O84">
        <v>19.85</v>
      </c>
      <c r="P84">
        <v>23.31</v>
      </c>
      <c r="Q84">
        <v>23.31</v>
      </c>
      <c r="R84">
        <v>23.31</v>
      </c>
      <c r="S84" s="2">
        <v>23.31</v>
      </c>
      <c r="T84">
        <v>23.31</v>
      </c>
      <c r="U84" s="60">
        <v>23.31</v>
      </c>
      <c r="V84" s="60">
        <v>23.31</v>
      </c>
      <c r="W84">
        <v>23.31</v>
      </c>
      <c r="X84">
        <v>23.31</v>
      </c>
      <c r="Y84">
        <v>23.31</v>
      </c>
      <c r="Z84">
        <v>23.31</v>
      </c>
      <c r="AA84">
        <v>23.31</v>
      </c>
      <c r="AB84">
        <v>23.31</v>
      </c>
      <c r="AC84" s="60">
        <v>23.31</v>
      </c>
      <c r="AD84" s="60">
        <v>23.31</v>
      </c>
      <c r="AE84">
        <v>23.31</v>
      </c>
      <c r="AF84">
        <v>23.31</v>
      </c>
      <c r="AG84">
        <v>23.31</v>
      </c>
    </row>
    <row r="85" spans="1:33" ht="12.75">
      <c r="A85" s="2" t="s">
        <v>151</v>
      </c>
      <c r="B85" s="2"/>
      <c r="C85" s="2" t="s">
        <v>152</v>
      </c>
      <c r="D85" s="2">
        <v>9</v>
      </c>
      <c r="E85" s="2">
        <v>9</v>
      </c>
      <c r="F85" s="2">
        <v>9</v>
      </c>
      <c r="G85">
        <v>9</v>
      </c>
      <c r="H85">
        <v>9</v>
      </c>
      <c r="I85">
        <v>9</v>
      </c>
      <c r="J85">
        <v>9</v>
      </c>
      <c r="K85">
        <v>9</v>
      </c>
      <c r="L85">
        <v>9</v>
      </c>
      <c r="M85">
        <v>9</v>
      </c>
      <c r="N85">
        <v>9</v>
      </c>
      <c r="O85">
        <v>9</v>
      </c>
      <c r="P85">
        <v>10.8</v>
      </c>
      <c r="Q85">
        <v>10.8</v>
      </c>
      <c r="R85">
        <v>10.8</v>
      </c>
      <c r="S85" s="2">
        <v>10.8</v>
      </c>
      <c r="T85">
        <v>10.8</v>
      </c>
      <c r="U85" s="60">
        <v>10.8</v>
      </c>
      <c r="V85" s="60">
        <v>10.8</v>
      </c>
      <c r="W85">
        <v>10.8</v>
      </c>
      <c r="X85">
        <v>10.8</v>
      </c>
      <c r="Y85">
        <v>10.8</v>
      </c>
      <c r="Z85">
        <v>10.8</v>
      </c>
      <c r="AA85">
        <v>10.8</v>
      </c>
      <c r="AB85">
        <v>10.8</v>
      </c>
      <c r="AC85" s="60">
        <v>10.8</v>
      </c>
      <c r="AD85" s="60">
        <v>10.8</v>
      </c>
      <c r="AE85">
        <v>10.8</v>
      </c>
      <c r="AF85">
        <v>10.8</v>
      </c>
      <c r="AG85">
        <v>10.8</v>
      </c>
    </row>
    <row r="86" spans="1:33" ht="12.75">
      <c r="A86" s="2" t="s">
        <v>200</v>
      </c>
      <c r="B86" s="2" t="s">
        <v>154</v>
      </c>
      <c r="C86" s="2" t="s">
        <v>153</v>
      </c>
      <c r="D86" s="2">
        <v>220</v>
      </c>
      <c r="E86" s="2">
        <v>220</v>
      </c>
      <c r="F86" s="2">
        <v>220</v>
      </c>
      <c r="G86" s="2">
        <v>220</v>
      </c>
      <c r="H86">
        <v>250</v>
      </c>
      <c r="I86">
        <v>250</v>
      </c>
      <c r="J86">
        <v>250</v>
      </c>
      <c r="K86">
        <v>250</v>
      </c>
      <c r="L86">
        <v>250</v>
      </c>
      <c r="M86">
        <v>250</v>
      </c>
      <c r="N86">
        <v>270</v>
      </c>
      <c r="O86">
        <v>270</v>
      </c>
      <c r="P86">
        <v>275</v>
      </c>
      <c r="Q86">
        <v>275</v>
      </c>
      <c r="R86">
        <v>275</v>
      </c>
      <c r="S86" s="2">
        <v>280</v>
      </c>
      <c r="T86">
        <v>280</v>
      </c>
      <c r="U86" s="60">
        <v>275</v>
      </c>
      <c r="V86" s="60">
        <v>275</v>
      </c>
      <c r="W86">
        <v>280</v>
      </c>
      <c r="X86">
        <v>280</v>
      </c>
      <c r="Y86">
        <v>280</v>
      </c>
      <c r="Z86">
        <v>280</v>
      </c>
      <c r="AA86">
        <v>280</v>
      </c>
      <c r="AB86">
        <v>280</v>
      </c>
      <c r="AC86" s="60">
        <v>280</v>
      </c>
      <c r="AD86" s="60">
        <v>280</v>
      </c>
      <c r="AE86">
        <v>300</v>
      </c>
      <c r="AF86">
        <v>300</v>
      </c>
      <c r="AG86">
        <v>300</v>
      </c>
    </row>
    <row r="87" spans="1:33" ht="12.75">
      <c r="A87" s="2" t="s">
        <v>201</v>
      </c>
      <c r="B87" s="2"/>
      <c r="C87" s="2" t="s">
        <v>156</v>
      </c>
      <c r="D87" s="2">
        <v>90</v>
      </c>
      <c r="E87" s="2">
        <v>100</v>
      </c>
      <c r="F87" s="2">
        <v>100</v>
      </c>
      <c r="G87" s="2">
        <v>100</v>
      </c>
      <c r="H87">
        <v>110</v>
      </c>
      <c r="I87">
        <v>110</v>
      </c>
      <c r="J87">
        <v>120</v>
      </c>
      <c r="K87">
        <v>120</v>
      </c>
      <c r="L87">
        <v>120</v>
      </c>
      <c r="M87">
        <v>120</v>
      </c>
      <c r="N87">
        <v>125</v>
      </c>
      <c r="O87">
        <v>125</v>
      </c>
      <c r="P87">
        <v>125</v>
      </c>
      <c r="Q87">
        <v>125</v>
      </c>
      <c r="R87">
        <v>125</v>
      </c>
      <c r="S87" s="2">
        <v>125</v>
      </c>
      <c r="T87">
        <v>125</v>
      </c>
      <c r="U87" s="60">
        <v>130</v>
      </c>
      <c r="V87" s="60">
        <v>135</v>
      </c>
      <c r="W87">
        <v>135</v>
      </c>
      <c r="X87">
        <v>135</v>
      </c>
      <c r="Y87">
        <v>135</v>
      </c>
      <c r="Z87">
        <v>150</v>
      </c>
      <c r="AA87">
        <v>150</v>
      </c>
      <c r="AB87">
        <v>150</v>
      </c>
      <c r="AC87" s="60">
        <v>150</v>
      </c>
      <c r="AD87" s="60">
        <v>170</v>
      </c>
      <c r="AE87">
        <v>170</v>
      </c>
      <c r="AF87">
        <v>170</v>
      </c>
      <c r="AG87">
        <v>170</v>
      </c>
    </row>
  </sheetData>
  <autoFilter ref="A1:F87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8"/>
  <sheetViews>
    <sheetView workbookViewId="0" topLeftCell="A1">
      <pane xSplit="3" ySplit="1" topLeftCell="S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2" sqref="AF2:AG87"/>
    </sheetView>
  </sheetViews>
  <sheetFormatPr defaultColWidth="9.140625" defaultRowHeight="12.75"/>
  <cols>
    <col min="1" max="1" width="30.140625" style="0" customWidth="1"/>
    <col min="2" max="2" width="19.28125" style="0" customWidth="1"/>
    <col min="3" max="3" width="14.7109375" style="0" customWidth="1"/>
    <col min="4" max="4" width="10.140625" style="0" customWidth="1"/>
    <col min="6" max="6" width="9.28125" style="0" customWidth="1"/>
    <col min="7" max="8" width="10.28125" style="0" customWidth="1"/>
    <col min="11" max="11" width="7.00390625" style="0" customWidth="1"/>
  </cols>
  <sheetData>
    <row r="1" spans="1:33" ht="12.75">
      <c r="A1" t="s">
        <v>39</v>
      </c>
      <c r="B1" t="s">
        <v>40</v>
      </c>
      <c r="C1" t="s">
        <v>41</v>
      </c>
      <c r="D1" s="3">
        <v>40179</v>
      </c>
      <c r="E1" s="3">
        <v>40210</v>
      </c>
      <c r="F1" s="3">
        <v>40238</v>
      </c>
      <c r="G1" s="3">
        <v>40269</v>
      </c>
      <c r="H1" s="3">
        <v>40299</v>
      </c>
      <c r="I1" s="3">
        <v>40330</v>
      </c>
      <c r="J1" s="3">
        <v>40360</v>
      </c>
      <c r="K1" s="3">
        <v>40391</v>
      </c>
      <c r="L1" s="3">
        <v>40422</v>
      </c>
      <c r="M1" s="3">
        <v>40452</v>
      </c>
      <c r="N1" s="3">
        <v>40483</v>
      </c>
      <c r="O1" s="3">
        <v>40513</v>
      </c>
      <c r="P1" s="3">
        <v>40544</v>
      </c>
      <c r="Q1" s="3">
        <v>40575</v>
      </c>
      <c r="R1" s="3">
        <v>40603</v>
      </c>
      <c r="S1" s="3">
        <v>40634</v>
      </c>
      <c r="T1" s="3">
        <v>40664</v>
      </c>
      <c r="U1" s="3">
        <v>40695</v>
      </c>
      <c r="V1" s="3">
        <v>40725</v>
      </c>
      <c r="W1" s="3">
        <v>40756</v>
      </c>
      <c r="X1" s="3">
        <v>40787</v>
      </c>
      <c r="Y1" s="3">
        <v>40817</v>
      </c>
      <c r="Z1" s="3">
        <v>40848</v>
      </c>
      <c r="AA1" s="3">
        <v>40878</v>
      </c>
      <c r="AB1" s="3">
        <v>40909</v>
      </c>
      <c r="AC1" s="3">
        <v>40940</v>
      </c>
      <c r="AD1" s="3">
        <v>40969</v>
      </c>
      <c r="AE1" s="3">
        <v>41000</v>
      </c>
      <c r="AF1" s="3">
        <v>41030</v>
      </c>
      <c r="AG1" s="3">
        <v>41061</v>
      </c>
    </row>
    <row r="2" spans="1:33" ht="12.75">
      <c r="A2" s="2" t="s">
        <v>159</v>
      </c>
      <c r="B2" s="2" t="s">
        <v>1</v>
      </c>
      <c r="C2" s="2" t="s">
        <v>42</v>
      </c>
      <c r="D2" s="2">
        <f>VLOOKUP($A2,Цены!$A$2:$F$100,4,0)*VLOOKUP($A2,Корзина!$A$4:$D$106,4,0)</f>
        <v>44.8</v>
      </c>
      <c r="E2" s="2">
        <f>VLOOKUP($A2,Цены!$A$2:$F$100,5,0)*VLOOKUP($A2,Корзина!$A$4:$D$106,4,0)</f>
        <v>44.8</v>
      </c>
      <c r="F2" s="2">
        <f>VLOOKUP($A2,Цены!$A$2:$F$100,6,0)*VLOOKUP($A2,Корзина!$A$4:$D$106,4,0)</f>
        <v>40.8</v>
      </c>
      <c r="G2" s="2">
        <f>VLOOKUP($A2,Цены!$A$2:$G$100,7,0)*VLOOKUP($A2,Корзина!$A$4:$D$106,4,0)</f>
        <v>40.8</v>
      </c>
      <c r="H2" s="2">
        <f>VLOOKUP($A2,Цены!$A$2:$AF$100,8,0)*VLOOKUP($A2,Корзина!$A$4:$D$106,4,0)</f>
        <v>43.6</v>
      </c>
      <c r="I2" s="2">
        <f>VLOOKUP($A2,Цены!$A$2:$AF$100,9,0)*VLOOKUP($A2,Корзина!$A$4:$D$106,4,0)</f>
        <v>43.6</v>
      </c>
      <c r="J2" s="2">
        <f>VLOOKUP($A2,Цены!$A$2:$AF$100,10,0)*VLOOKUP($A2,Корзина!$A$4:$D$106,4,0)</f>
        <v>47.6</v>
      </c>
      <c r="K2" s="2">
        <f>VLOOKUP($A2,Цены!$A$2:$AF$100,11,0)*VLOOKUP($A2,Корзина!$A$4:$D$106,4,0)</f>
        <v>47.6</v>
      </c>
      <c r="L2" s="2">
        <f>VLOOKUP($A2,Цены!$A$2:$AF$100,12,0)*VLOOKUP($A2,Корзина!$A$4:$D$106,4,0)</f>
        <v>55.6</v>
      </c>
      <c r="M2" s="2">
        <f>VLOOKUP($A2,Цены!$A$2:$AF$100,13,0)*VLOOKUP($A2,Корзина!$A$4:$D$106,4,0)</f>
        <v>55.6</v>
      </c>
      <c r="N2" s="2">
        <f>VLOOKUP($A2,Цены!$A$2:$AF$100,14,0)*VLOOKUP($A2,Корзина!$A$4:$D$106,4,0)</f>
        <v>55.6</v>
      </c>
      <c r="O2" s="2">
        <f>VLOOKUP($A2,Цены!$A$2:$AF$100,15,0)*VLOOKUP($A2,Корзина!$A$4:$D$106,4,0)</f>
        <v>55.6</v>
      </c>
      <c r="P2" s="2">
        <f>VLOOKUP($A2,Цены!$A$2:$AF$100,16,0)*VLOOKUP($A2,Корзина!$A$4:$D$106,4,0)</f>
        <v>55.6</v>
      </c>
      <c r="Q2" s="2">
        <f>VLOOKUP($A2,Цены!$A$2:$AF$100,17,0)*VLOOKUP($A2,Корзина!$A$4:$D$106,4,0)</f>
        <v>55.6</v>
      </c>
      <c r="R2" s="2">
        <f>VLOOKUP($A2,Цены!$A$2:$AF$100,18,0)*VLOOKUP($A2,Корзина!$A$4:$D$106,4,0)</f>
        <v>55.6</v>
      </c>
      <c r="S2" s="2">
        <f>VLOOKUP($A2,Цены!$A$2:$AF$100,19,0)*VLOOKUP($A2,Корзина!$A$4:$D$106,4,0)</f>
        <v>55.6</v>
      </c>
      <c r="T2" s="2">
        <f>VLOOKUP($A2,Цены!$A$2:$AF$100,20,0)*VLOOKUP($A2,Корзина!$A$4:$D$106,4,0)</f>
        <v>55.6</v>
      </c>
      <c r="U2" s="2">
        <f>VLOOKUP($A2,Цены!$A$2:$AF$100,21,0)*VLOOKUP($A2,Корзина!$A$4:$D$106,4,0)</f>
        <v>55.6</v>
      </c>
      <c r="V2" s="2">
        <f>VLOOKUP($A2,Цены!$A$2:$AF$100,22,0)*VLOOKUP($A2,Корзина!$A$4:$D$106,4,0)</f>
        <v>55.6</v>
      </c>
      <c r="W2" s="2">
        <f>VLOOKUP($A2,Цены!$A$2:$AF$100,23,0)*VLOOKUP($A2,Корзина!$A$4:$D$106,4,0)</f>
        <v>56</v>
      </c>
      <c r="X2" s="2">
        <f>VLOOKUP($A2,Цены!$A$2:$AF$100,24,0)*VLOOKUP($A2,Корзина!$A$4:$D$106,4,0)</f>
        <v>55.6</v>
      </c>
      <c r="Y2" s="2">
        <f>VLOOKUP($A2,Цены!$A$2:$AF$100,25,0)*VLOOKUP($A2,Корзина!$A$4:$D$106,4,0)</f>
        <v>55.6</v>
      </c>
      <c r="Z2" s="2">
        <f>VLOOKUP($A2,Цены!$A$2:$AF$100,26,0)*VLOOKUP($A2,Корзина!$A$4:$D$106,4,0)</f>
        <v>55.6</v>
      </c>
      <c r="AA2" s="2">
        <f>VLOOKUP($A2,Цены!$A$2:$AF$100,27,0)*VLOOKUP($A2,Корзина!$A$4:$D$106,4,0)</f>
        <v>56.4</v>
      </c>
      <c r="AB2" s="2">
        <f>VLOOKUP($A2,Цены!$A$2:$AF$100,28,0)*VLOOKUP($A2,Корзина!$A$4:$D$106,4,0)</f>
        <v>55.6</v>
      </c>
      <c r="AC2" s="2">
        <f>VLOOKUP($A2,Цены!$A$2:$CF$100,29,0)*VLOOKUP($A2,Корзина!$A$4:$D$106,4,0)</f>
        <v>55.6</v>
      </c>
      <c r="AD2" s="2">
        <f>VLOOKUP($A2,Цены!$A$2:$CF$100,30,0)*VLOOKUP($A2,Корзина!$A$4:$D$106,4,0)</f>
        <v>47.6</v>
      </c>
      <c r="AE2" s="2">
        <f>VLOOKUP($A2,Цены!$A$2:$CF$100,31,0)*VLOOKUP($A2,Корзина!$A$4:$D$106,4,0)</f>
        <v>39.6</v>
      </c>
      <c r="AF2" s="2">
        <f>VLOOKUP($A2,Цены!$A$2:$CF$100,32,0)*VLOOKUP($A2,Корзина!$A$4:$D$106,4,0)</f>
        <v>39.6</v>
      </c>
      <c r="AG2" s="2">
        <f>VLOOKUP($A2,Цены!$A$2:$CF$100,33,0)*VLOOKUP($A2,Корзина!$A$4:$D$106,4,0)</f>
        <v>39.6</v>
      </c>
    </row>
    <row r="3" spans="1:33" s="1" customFormat="1" ht="12.75">
      <c r="A3" s="2" t="s">
        <v>160</v>
      </c>
      <c r="B3" s="2" t="s">
        <v>2</v>
      </c>
      <c r="C3" s="2" t="s">
        <v>270</v>
      </c>
      <c r="D3" s="2">
        <f>VLOOKUP($A3,Цены!$A$2:$F$100,4,0)*VLOOKUP($A3,Корзина!$A$4:$D$106,4,0)</f>
        <v>55.2</v>
      </c>
      <c r="E3" s="2">
        <f>VLOOKUP($A3,Цены!$A$2:$F$100,5,0)*VLOOKUP($A3,Корзина!$A$4:$D$106,4,0)</f>
        <v>55.2</v>
      </c>
      <c r="F3" s="2">
        <f>VLOOKUP($A3,Цены!$A$2:$F$100,6,0)*VLOOKUP($A3,Корзина!$A$4:$D$106,4,0)</f>
        <v>55.2</v>
      </c>
      <c r="G3" s="2">
        <f>VLOOKUP($A3,Цены!$A$2:$G$100,7,0)*VLOOKUP($A3,Корзина!$A$4:$D$106,4,0)</f>
        <v>55.2</v>
      </c>
      <c r="H3" s="2">
        <f>VLOOKUP($A3,Цены!$A$2:$AF$100,8,0)*VLOOKUP($A3,Корзина!$A$4:$D$106,4,0)</f>
        <v>55.2</v>
      </c>
      <c r="I3" s="2">
        <f>VLOOKUP($A3,Цены!$A$2:$AF$100,9,0)*VLOOKUP($A3,Корзина!$A$4:$D$106,4,0)</f>
        <v>55.2</v>
      </c>
      <c r="J3" s="2">
        <f>VLOOKUP($A3,Цены!$A$2:$AF$100,10,0)*VLOOKUP($A3,Корзина!$A$4:$D$106,4,0)</f>
        <v>55.2</v>
      </c>
      <c r="K3" s="2">
        <f>VLOOKUP($A3,Цены!$A$2:$AF$100,11,0)*VLOOKUP($A3,Корзина!$A$4:$D$106,4,0)</f>
        <v>60.8</v>
      </c>
      <c r="L3" s="2">
        <f>VLOOKUP($A3,Цены!$A$2:$AF$100,12,0)*VLOOKUP($A3,Корзина!$A$4:$D$106,4,0)</f>
        <v>68</v>
      </c>
      <c r="M3" s="2">
        <f>VLOOKUP($A3,Цены!$A$2:$AF$100,13,0)*VLOOKUP($A3,Корзина!$A$4:$D$106,4,0)</f>
        <v>60</v>
      </c>
      <c r="N3" s="2">
        <f>VLOOKUP($A3,Цены!$A$2:$AF$100,14,0)*VLOOKUP($A3,Корзина!$A$4:$D$106,4,0)</f>
        <v>60</v>
      </c>
      <c r="O3" s="2">
        <f>VLOOKUP($A3,Цены!$A$2:$AF$100,15,0)*VLOOKUP($A3,Корзина!$A$4:$D$106,4,0)</f>
        <v>60</v>
      </c>
      <c r="P3" s="2">
        <f>VLOOKUP($A3,Цены!$A$2:$AF$100,16,0)*VLOOKUP($A3,Корзина!$A$4:$D$106,4,0)</f>
        <v>64.8</v>
      </c>
      <c r="Q3" s="2">
        <f>VLOOKUP($A3,Цены!$A$2:$AF$100,17,0)*VLOOKUP($A3,Корзина!$A$4:$D$106,4,0)</f>
        <v>64.8</v>
      </c>
      <c r="R3" s="2">
        <f>VLOOKUP($A3,Цены!$A$2:$AF$100,18,0)*VLOOKUP($A3,Корзина!$A$4:$D$106,4,0)</f>
        <v>64.8</v>
      </c>
      <c r="S3" s="2">
        <f>VLOOKUP($A3,Цены!$A$2:$AF$100,19,0)*VLOOKUP($A3,Корзина!$A$4:$D$106,4,0)</f>
        <v>60</v>
      </c>
      <c r="T3" s="2">
        <f>VLOOKUP($A3,Цены!$A$2:$AF$100,20,0)*VLOOKUP($A3,Корзина!$A$4:$D$106,4,0)</f>
        <v>64.8</v>
      </c>
      <c r="U3" s="2">
        <f>VLOOKUP($A3,Цены!$A$2:$AF$100,21,0)*VLOOKUP($A3,Корзина!$A$4:$D$106,4,0)</f>
        <v>69.6</v>
      </c>
      <c r="V3" s="2">
        <f>VLOOKUP($A3,Цены!$A$2:$AF$100,22,0)*VLOOKUP($A3,Корзина!$A$4:$D$106,4,0)</f>
        <v>60</v>
      </c>
      <c r="W3" s="2">
        <f>VLOOKUP($A3,Цены!$A$2:$AF$100,23,0)*VLOOKUP($A3,Корзина!$A$4:$D$106,4,0)</f>
        <v>60</v>
      </c>
      <c r="X3" s="2">
        <f>VLOOKUP($A3,Цены!$A$2:$AF$100,24,0)*VLOOKUP($A3,Корзина!$A$4:$D$106,4,0)</f>
        <v>60</v>
      </c>
      <c r="Y3" s="2">
        <f>VLOOKUP($A3,Цены!$A$2:$AF$100,25,0)*VLOOKUP($A3,Корзина!$A$4:$D$106,4,0)</f>
        <v>60</v>
      </c>
      <c r="Z3" s="2">
        <f>VLOOKUP($A3,Цены!$A$2:$AF$100,26,0)*VLOOKUP($A3,Корзина!$A$4:$D$106,4,0)</f>
        <v>60</v>
      </c>
      <c r="AA3" s="2">
        <f>VLOOKUP($A3,Цены!$A$2:$AF$100,27,0)*VLOOKUP($A3,Корзина!$A$4:$D$106,4,0)</f>
        <v>60</v>
      </c>
      <c r="AB3" s="2">
        <f>VLOOKUP($A3,Цены!$A$2:$AF$100,28,0)*VLOOKUP($A3,Корзина!$A$4:$D$106,4,0)</f>
        <v>60</v>
      </c>
      <c r="AC3" s="2">
        <f>VLOOKUP($A3,Цены!$A$2:$CF$100,29,0)*VLOOKUP($A3,Корзина!$A$4:$D$106,4,0)</f>
        <v>60</v>
      </c>
      <c r="AD3" s="2">
        <f>VLOOKUP($A3,Цены!$A$2:$CF$100,30,0)*VLOOKUP($A3,Корзина!$A$4:$D$106,4,0)</f>
        <v>60</v>
      </c>
      <c r="AE3" s="2">
        <f>VLOOKUP($A3,Цены!$A$2:$CF$100,31,0)*VLOOKUP($A3,Корзина!$A$4:$D$106,4,0)</f>
        <v>60</v>
      </c>
      <c r="AF3" s="2">
        <f>VLOOKUP($A3,Цены!$A$2:$CF$100,32,0)*VLOOKUP($A3,Корзина!$A$4:$D$106,4,0)</f>
        <v>60</v>
      </c>
      <c r="AG3" s="2">
        <f>VLOOKUP($A3,Цены!$A$2:$CF$100,33,0)*VLOOKUP($A3,Корзина!$A$4:$D$106,4,0)</f>
        <v>66.8</v>
      </c>
    </row>
    <row r="4" spans="1:33" ht="12.75">
      <c r="A4" s="2" t="s">
        <v>161</v>
      </c>
      <c r="B4" s="2" t="s">
        <v>43</v>
      </c>
      <c r="C4" s="2" t="s">
        <v>44</v>
      </c>
      <c r="D4" s="2">
        <f>VLOOKUP($A4,Цены!$A$2:$F$100,4,0)*VLOOKUP($A4,Корзина!$A$4:$D$106,4,0)</f>
        <v>106</v>
      </c>
      <c r="E4" s="2">
        <f>VLOOKUP($A4,Цены!$A$2:$F$100,5,0)*VLOOKUP($A4,Корзина!$A$4:$D$106,4,0)</f>
        <v>106</v>
      </c>
      <c r="F4" s="2">
        <f>VLOOKUP($A4,Цены!$A$2:$F$100,6,0)*VLOOKUP($A4,Корзина!$A$4:$D$106,4,0)</f>
        <v>73</v>
      </c>
      <c r="G4" s="2">
        <f>VLOOKUP($A4,Цены!$A$2:$G$100,7,0)*VLOOKUP($A4,Корзина!$A$4:$D$106,4,0)</f>
        <v>79</v>
      </c>
      <c r="H4" s="2">
        <f>VLOOKUP($A4,Цены!$A$2:$AF$100,8,0)*VLOOKUP($A4,Корзина!$A$4:$D$106,4,0)</f>
        <v>79</v>
      </c>
      <c r="I4" s="2">
        <f>VLOOKUP($A4,Цены!$A$2:$AF$100,9,0)*VLOOKUP($A4,Корзина!$A$4:$D$106,4,0)</f>
        <v>79</v>
      </c>
      <c r="J4" s="2">
        <f>VLOOKUP($A4,Цены!$A$2:$AF$100,10,0)*VLOOKUP($A4,Корзина!$A$4:$D$106,4,0)</f>
        <v>89</v>
      </c>
      <c r="K4" s="2">
        <f>VLOOKUP($A4,Цены!$A$2:$AF$100,11,0)*VLOOKUP($A4,Корзина!$A$4:$D$106,4,0)</f>
        <v>89</v>
      </c>
      <c r="L4" s="2">
        <f>VLOOKUP($A4,Цены!$A$2:$AF$100,12,0)*VLOOKUP($A4,Корзина!$A$4:$D$106,4,0)</f>
        <v>99</v>
      </c>
      <c r="M4" s="2">
        <f>VLOOKUP($A4,Цены!$A$2:$AF$100,13,0)*VLOOKUP($A4,Корзина!$A$4:$D$106,4,0)</f>
        <v>99</v>
      </c>
      <c r="N4" s="2">
        <f>VLOOKUP($A4,Цены!$A$2:$AF$100,14,0)*VLOOKUP($A4,Корзина!$A$4:$D$106,4,0)</f>
        <v>99</v>
      </c>
      <c r="O4" s="2">
        <f>VLOOKUP($A4,Цены!$A$2:$AF$100,15,0)*VLOOKUP($A4,Корзина!$A$4:$D$106,4,0)</f>
        <v>99</v>
      </c>
      <c r="P4" s="2">
        <f>VLOOKUP($A4,Цены!$A$2:$AF$100,16,0)*VLOOKUP($A4,Корзина!$A$4:$D$106,4,0)</f>
        <v>99</v>
      </c>
      <c r="Q4" s="2">
        <f>VLOOKUP($A4,Цены!$A$2:$AF$100,17,0)*VLOOKUP($A4,Корзина!$A$4:$D$106,4,0)</f>
        <v>99</v>
      </c>
      <c r="R4" s="2">
        <f>VLOOKUP($A4,Цены!$A$2:$AF$100,18,0)*VLOOKUP($A4,Корзина!$A$4:$D$106,4,0)</f>
        <v>99</v>
      </c>
      <c r="S4" s="2">
        <f>VLOOKUP($A4,Цены!$A$2:$AF$100,19,0)*VLOOKUP($A4,Корзина!$A$4:$D$106,4,0)</f>
        <v>99</v>
      </c>
      <c r="T4" s="2">
        <f>VLOOKUP($A4,Цены!$A$2:$AF$100,20,0)*VLOOKUP($A4,Корзина!$A$4:$D$106,4,0)</f>
        <v>99</v>
      </c>
      <c r="U4" s="2">
        <f>VLOOKUP($A4,Цены!$A$2:$AF$100,21,0)*VLOOKUP($A4,Корзина!$A$4:$D$106,4,0)</f>
        <v>99</v>
      </c>
      <c r="V4" s="2">
        <f>VLOOKUP($A4,Цены!$A$2:$AF$100,22,0)*VLOOKUP($A4,Корзина!$A$4:$D$106,4,0)</f>
        <v>99</v>
      </c>
      <c r="W4" s="2">
        <f>VLOOKUP($A4,Цены!$A$2:$AF$100,23,0)*VLOOKUP($A4,Корзина!$A$4:$D$106,4,0)</f>
        <v>115</v>
      </c>
      <c r="X4" s="2">
        <f>VLOOKUP($A4,Цены!$A$2:$AF$100,24,0)*VLOOKUP($A4,Корзина!$A$4:$D$106,4,0)</f>
        <v>99</v>
      </c>
      <c r="Y4" s="2">
        <f>VLOOKUP($A4,Цены!$A$2:$AF$100,25,0)*VLOOKUP($A4,Корзина!$A$4:$D$106,4,0)</f>
        <v>99</v>
      </c>
      <c r="Z4" s="2">
        <f>VLOOKUP($A4,Цены!$A$2:$AF$100,26,0)*VLOOKUP($A4,Корзина!$A$4:$D$106,4,0)</f>
        <v>99</v>
      </c>
      <c r="AA4" s="2">
        <f>VLOOKUP($A4,Цены!$A$2:$AF$100,27,0)*VLOOKUP($A4,Корзина!$A$4:$D$106,4,0)</f>
        <v>99</v>
      </c>
      <c r="AB4" s="2">
        <f>VLOOKUP($A4,Цены!$A$2:$AF$100,28,0)*VLOOKUP($A4,Корзина!$A$4:$D$106,4,0)</f>
        <v>115</v>
      </c>
      <c r="AC4" s="2">
        <f>VLOOKUP($A4,Цены!$A$2:$CF$100,29,0)*VLOOKUP($A4,Корзина!$A$4:$D$106,4,0)</f>
        <v>115</v>
      </c>
      <c r="AD4" s="2">
        <f>VLOOKUP($A4,Цены!$A$2:$CF$100,30,0)*VLOOKUP($A4,Корзина!$A$4:$D$106,4,0)</f>
        <v>115</v>
      </c>
      <c r="AE4" s="2">
        <f>VLOOKUP($A4,Цены!$A$2:$CF$100,31,0)*VLOOKUP($A4,Корзина!$A$4:$D$106,4,0)</f>
        <v>115</v>
      </c>
      <c r="AF4" s="2">
        <f>VLOOKUP($A4,Цены!$A$2:$CF$100,32,0)*VLOOKUP($A4,Корзина!$A$4:$D$106,4,0)</f>
        <v>115</v>
      </c>
      <c r="AG4" s="2">
        <f>VLOOKUP($A4,Цены!$A$2:$CF$100,33,0)*VLOOKUP($A4,Корзина!$A$4:$D$106,4,0)</f>
        <v>115</v>
      </c>
    </row>
    <row r="5" spans="1:33" ht="12.75">
      <c r="A5" s="2" t="s">
        <v>163</v>
      </c>
      <c r="B5" s="2" t="s">
        <v>47</v>
      </c>
      <c r="C5" s="2" t="s">
        <v>48</v>
      </c>
      <c r="D5" s="2">
        <f>VLOOKUP($A5,Цены!$A$2:$F$100,4,0)*VLOOKUP($A5,Корзина!$A$4:$D$106,4,0)</f>
        <v>42.867000000000004</v>
      </c>
      <c r="E5" s="2">
        <f>VLOOKUP($A5,Цены!$A$2:$F$100,5,0)*VLOOKUP($A5,Корзина!$A$4:$D$106,4,0)</f>
        <v>42.966</v>
      </c>
      <c r="F5" s="2">
        <f>VLOOKUP($A5,Цены!$A$2:$F$100,6,0)*VLOOKUP($A5,Корзина!$A$4:$D$106,4,0)</f>
        <v>45.012</v>
      </c>
      <c r="G5" s="2">
        <f>VLOOKUP($A5,Цены!$A$2:$G$100,7,0)*VLOOKUP($A5,Корзина!$A$4:$D$106,4,0)</f>
        <v>41.745000000000005</v>
      </c>
      <c r="H5" s="2">
        <f>VLOOKUP($A5,Цены!$A$2:$AF$100,8,0)*VLOOKUP($A5,Корзина!$A$4:$D$106,4,0)</f>
        <v>43.032000000000004</v>
      </c>
      <c r="I5" s="2">
        <f>VLOOKUP($A5,Цены!$A$2:$AF$100,9,0)*VLOOKUP($A5,Корзина!$A$4:$D$106,4,0)</f>
        <v>43.923</v>
      </c>
      <c r="J5" s="2">
        <f>VLOOKUP($A5,Цены!$A$2:$AF$100,10,0)*VLOOKUP($A5,Корзина!$A$4:$D$106,4,0)</f>
        <v>43.428</v>
      </c>
      <c r="K5" s="2">
        <f>VLOOKUP($A5,Цены!$A$2:$AF$100,11,0)*VLOOKUP($A5,Корзина!$A$4:$D$106,4,0)</f>
        <v>43.428</v>
      </c>
      <c r="L5" s="2">
        <f>VLOOKUP($A5,Цены!$A$2:$AF$100,12,0)*VLOOKUP($A5,Корзина!$A$4:$D$106,4,0)</f>
        <v>43.428</v>
      </c>
      <c r="M5" s="2">
        <f>VLOOKUP($A5,Цены!$A$2:$AF$100,13,0)*VLOOKUP($A5,Корзина!$A$4:$D$106,4,0)</f>
        <v>40.887</v>
      </c>
      <c r="N5" s="2">
        <f>VLOOKUP($A5,Цены!$A$2:$AF$100,14,0)*VLOOKUP($A5,Корзина!$A$4:$D$106,4,0)</f>
        <v>42.57</v>
      </c>
      <c r="O5" s="2">
        <f>VLOOKUP($A5,Цены!$A$2:$AF$100,15,0)*VLOOKUP($A5,Корзина!$A$4:$D$106,4,0)</f>
        <v>43.131</v>
      </c>
      <c r="P5" s="2">
        <f>VLOOKUP($A5,Цены!$A$2:$AF$100,16,0)*VLOOKUP($A5,Корзина!$A$4:$D$106,4,0)</f>
        <v>47.61900000000001</v>
      </c>
      <c r="Q5" s="2">
        <f>VLOOKUP($A5,Цены!$A$2:$AF$100,17,0)*VLOOKUP($A5,Корзина!$A$4:$D$106,4,0)</f>
        <v>47.61900000000001</v>
      </c>
      <c r="R5" s="2">
        <f>VLOOKUP($A5,Цены!$A$2:$AF$100,18,0)*VLOOKUP($A5,Корзина!$A$4:$D$106,4,0)</f>
        <v>46.2</v>
      </c>
      <c r="S5" s="2">
        <f>VLOOKUP($A5,Цены!$A$2:$AF$100,19,0)*VLOOKUP($A5,Корзина!$A$4:$D$106,4,0)</f>
        <v>47.685</v>
      </c>
      <c r="T5" s="2">
        <f>VLOOKUP($A5,Цены!$A$2:$AF$100,20,0)*VLOOKUP($A5,Корзина!$A$4:$D$106,4,0)</f>
        <v>47.685</v>
      </c>
      <c r="U5" s="2">
        <f>VLOOKUP($A5,Цены!$A$2:$AF$100,21,0)*VLOOKUP($A5,Корзина!$A$4:$D$106,4,0)</f>
        <v>47.883</v>
      </c>
      <c r="V5" s="2">
        <f>VLOOKUP($A5,Цены!$A$2:$AF$100,22,0)*VLOOKUP($A5,Корзина!$A$4:$D$106,4,0)</f>
        <v>48.741</v>
      </c>
      <c r="W5" s="2">
        <f>VLOOKUP($A5,Цены!$A$2:$AF$100,23,0)*VLOOKUP($A5,Корзина!$A$4:$D$106,4,0)</f>
        <v>47.553</v>
      </c>
      <c r="X5" s="2">
        <f>VLOOKUP($A5,Цены!$A$2:$AF$100,24,0)*VLOOKUP($A5,Корзина!$A$4:$D$106,4,0)</f>
        <v>49.236</v>
      </c>
      <c r="Y5" s="2">
        <f>VLOOKUP($A5,Цены!$A$2:$AF$100,25,0)*VLOOKUP($A5,Корзина!$A$4:$D$106,4,0)</f>
        <v>49.236</v>
      </c>
      <c r="Z5" s="2">
        <f>VLOOKUP($A5,Цены!$A$2:$AF$100,26,0)*VLOOKUP($A5,Корзина!$A$4:$D$106,4,0)</f>
        <v>48.015</v>
      </c>
      <c r="AA5" s="2">
        <f>VLOOKUP($A5,Цены!$A$2:$AF$100,27,0)*VLOOKUP($A5,Корзина!$A$4:$D$106,4,0)</f>
        <v>48.93900000000001</v>
      </c>
      <c r="AB5" s="2">
        <f>VLOOKUP($A5,Цены!$A$2:$AF$100,28,0)*VLOOKUP($A5,Корзина!$A$4:$D$106,4,0)</f>
        <v>47.190000000000005</v>
      </c>
      <c r="AC5" s="2">
        <f>VLOOKUP($A5,Цены!$A$2:$CF$100,29,0)*VLOOKUP($A5,Корзина!$A$4:$D$106,4,0)</f>
        <v>46.266</v>
      </c>
      <c r="AD5" s="2">
        <f>VLOOKUP($A5,Цены!$A$2:$CF$100,30,0)*VLOOKUP($A5,Корзина!$A$4:$D$106,4,0)</f>
        <v>45.837</v>
      </c>
      <c r="AE5" s="2">
        <f>VLOOKUP($A5,Цены!$A$2:$CF$100,31,0)*VLOOKUP($A5,Корзина!$A$4:$D$106,4,0)</f>
        <v>47.091</v>
      </c>
      <c r="AF5" s="2">
        <f>VLOOKUP($A5,Цены!$A$2:$CF$100,32,0)*VLOOKUP($A5,Корзина!$A$4:$D$106,4,0)</f>
        <v>46.2</v>
      </c>
      <c r="AG5" s="2">
        <f>VLOOKUP($A5,Цены!$A$2:$CF$100,33,0)*VLOOKUP($A5,Корзина!$A$4:$D$106,4,0)</f>
        <v>46.101</v>
      </c>
    </row>
    <row r="6" spans="1:33" ht="12.75">
      <c r="A6" s="2" t="s">
        <v>164</v>
      </c>
      <c r="B6" s="2" t="s">
        <v>55</v>
      </c>
      <c r="C6" s="2" t="s">
        <v>49</v>
      </c>
      <c r="D6" s="2">
        <f>VLOOKUP($A6,Цены!$A$2:$F$100,4,0)*VLOOKUP($A6,Корзина!$A$4:$D$106,4,0)</f>
        <v>134.5</v>
      </c>
      <c r="E6" s="2">
        <f>VLOOKUP($A6,Цены!$A$2:$F$100,5,0)*VLOOKUP($A6,Корзина!$A$4:$D$106,4,0)</f>
        <v>149.95</v>
      </c>
      <c r="F6" s="2">
        <f>VLOOKUP($A6,Цены!$A$2:$F$100,6,0)*VLOOKUP($A6,Корзина!$A$4:$D$106,4,0)</f>
        <v>149.95</v>
      </c>
      <c r="G6" s="2">
        <f>VLOOKUP($A6,Цены!$A$2:$G$100,7,0)*VLOOKUP($A6,Корзина!$A$4:$D$106,4,0)</f>
        <v>132.9</v>
      </c>
      <c r="H6" s="2">
        <f>VLOOKUP($A6,Цены!$A$2:$AF$100,8,0)*VLOOKUP($A6,Корзина!$A$4:$D$106,4,0)</f>
        <v>132.9</v>
      </c>
      <c r="I6" s="2">
        <f>VLOOKUP($A6,Цены!$A$2:$AF$100,9,0)*VLOOKUP($A6,Корзина!$A$4:$D$106,4,0)</f>
        <v>122.45</v>
      </c>
      <c r="J6" s="2">
        <f>VLOOKUP($A6,Цены!$A$2:$AF$100,10,0)*VLOOKUP($A6,Корзина!$A$4:$D$106,4,0)</f>
        <v>132.75</v>
      </c>
      <c r="K6" s="2">
        <f>VLOOKUP($A6,Цены!$A$2:$AF$100,11,0)*VLOOKUP($A6,Корзина!$A$4:$D$106,4,0)</f>
        <v>132.75</v>
      </c>
      <c r="L6" s="2">
        <f>VLOOKUP($A6,Цены!$A$2:$AF$100,12,0)*VLOOKUP($A6,Корзина!$A$4:$D$106,4,0)</f>
        <v>132.45</v>
      </c>
      <c r="M6" s="2">
        <f>VLOOKUP($A6,Цены!$A$2:$AF$100,13,0)*VLOOKUP($A6,Корзина!$A$4:$D$106,4,0)</f>
        <v>139.95</v>
      </c>
      <c r="N6" s="2">
        <f>VLOOKUP($A6,Цены!$A$2:$AF$100,14,0)*VLOOKUP($A6,Корзина!$A$4:$D$106,4,0)</f>
        <v>139.5</v>
      </c>
      <c r="O6" s="2">
        <f>VLOOKUP($A6,Цены!$A$2:$AF$100,15,0)*VLOOKUP($A6,Корзина!$A$4:$D$106,4,0)</f>
        <v>130.7</v>
      </c>
      <c r="P6" s="2">
        <f>VLOOKUP($A6,Цены!$A$2:$AF$100,16,0)*VLOOKUP($A6,Корзина!$A$4:$D$106,4,0)</f>
        <v>130.7</v>
      </c>
      <c r="Q6" s="2">
        <f>VLOOKUP($A6,Цены!$A$2:$AF$100,17,0)*VLOOKUP($A6,Корзина!$A$4:$D$106,4,0)</f>
        <v>148.85</v>
      </c>
      <c r="R6" s="2">
        <f>VLOOKUP($A6,Цены!$A$2:$AF$100,18,0)*VLOOKUP($A6,Корзина!$A$4:$D$106,4,0)</f>
        <v>143.65</v>
      </c>
      <c r="S6" s="2">
        <f>VLOOKUP($A6,Цены!$A$2:$AF$100,19,0)*VLOOKUP($A6,Корзина!$A$4:$D$106,4,0)</f>
        <v>158.25</v>
      </c>
      <c r="T6" s="2">
        <f>VLOOKUP($A6,Цены!$A$2:$AF$100,20,0)*VLOOKUP($A6,Корзина!$A$4:$D$106,4,0)</f>
        <v>150.3</v>
      </c>
      <c r="U6" s="2">
        <f>VLOOKUP($A6,Цены!$A$2:$AF$100,21,0)*VLOOKUP($A6,Корзина!$A$4:$D$106,4,0)</f>
        <v>158.25</v>
      </c>
      <c r="V6" s="2">
        <f>VLOOKUP($A6,Цены!$A$2:$AF$100,22,0)*VLOOKUP($A6,Корзина!$A$4:$D$106,4,0)</f>
        <v>174</v>
      </c>
      <c r="W6" s="2">
        <f>VLOOKUP($A6,Цены!$A$2:$AF$100,23,0)*VLOOKUP($A6,Корзина!$A$4:$D$106,4,0)</f>
        <v>174</v>
      </c>
      <c r="X6" s="2">
        <f>VLOOKUP($A6,Цены!$A$2:$AF$100,24,0)*VLOOKUP($A6,Корзина!$A$4:$D$106,4,0)</f>
        <v>185.3</v>
      </c>
      <c r="Y6" s="2">
        <f>VLOOKUP($A6,Цены!$A$2:$AF$100,25,0)*VLOOKUP($A6,Корзина!$A$4:$D$106,4,0)</f>
        <v>205.45</v>
      </c>
      <c r="Z6" s="2">
        <f>VLOOKUP($A6,Цены!$A$2:$AF$100,26,0)*VLOOKUP($A6,Корзина!$A$4:$D$106,4,0)</f>
        <v>189.1</v>
      </c>
      <c r="AA6" s="2">
        <f>VLOOKUP($A6,Цены!$A$2:$AF$100,27,0)*VLOOKUP($A6,Корзина!$A$4:$D$106,4,0)</f>
        <v>191.55</v>
      </c>
      <c r="AB6" s="2">
        <f>VLOOKUP($A6,Цены!$A$2:$AF$100,28,0)*VLOOKUP($A6,Корзина!$A$4:$D$106,4,0)</f>
        <v>191</v>
      </c>
      <c r="AC6" s="2">
        <f>VLOOKUP($A6,Цены!$A$2:$CF$100,29,0)*VLOOKUP($A6,Корзина!$A$4:$D$106,4,0)</f>
        <v>191</v>
      </c>
      <c r="AD6" s="2">
        <f>VLOOKUP($A6,Цены!$A$2:$CF$100,30,0)*VLOOKUP($A6,Корзина!$A$4:$D$106,4,0)</f>
        <v>192.15</v>
      </c>
      <c r="AE6" s="2">
        <f>VLOOKUP($A6,Цены!$A$2:$CF$100,31,0)*VLOOKUP($A6,Корзина!$A$4:$D$106,4,0)</f>
        <v>191</v>
      </c>
      <c r="AF6" s="2">
        <f>VLOOKUP($A6,Цены!$A$2:$CF$100,32,0)*VLOOKUP($A6,Корзина!$A$4:$D$106,4,0)</f>
        <v>189.25</v>
      </c>
      <c r="AG6" s="2">
        <f>VLOOKUP($A6,Цены!$A$2:$CF$100,33,0)*VLOOKUP($A6,Корзина!$A$4:$D$106,4,0)</f>
        <v>182.5</v>
      </c>
    </row>
    <row r="7" spans="1:33" ht="12.75">
      <c r="A7" s="2" t="s">
        <v>165</v>
      </c>
      <c r="B7" s="2" t="s">
        <v>56</v>
      </c>
      <c r="C7" s="2" t="s">
        <v>50</v>
      </c>
      <c r="D7" s="2">
        <f>VLOOKUP($A7,Цены!$A$2:$F$100,4,0)*VLOOKUP($A7,Корзина!$A$4:$D$106,4,0)</f>
        <v>52.3</v>
      </c>
      <c r="E7" s="2">
        <f>VLOOKUP($A7,Цены!$A$2:$F$100,5,0)*VLOOKUP($A7,Корзина!$A$4:$D$106,4,0)</f>
        <v>52.3</v>
      </c>
      <c r="F7" s="2">
        <f>VLOOKUP($A7,Цены!$A$2:$F$100,6,0)*VLOOKUP($A7,Корзина!$A$4:$D$106,4,0)</f>
        <v>53.3</v>
      </c>
      <c r="G7" s="2">
        <f>VLOOKUP($A7,Цены!$A$2:$G$100,7,0)*VLOOKUP($A7,Корзина!$A$4:$D$106,4,0)</f>
        <v>55.9</v>
      </c>
      <c r="H7" s="2">
        <f>VLOOKUP($A7,Цены!$A$2:$AF$100,8,0)*VLOOKUP($A7,Корзина!$A$4:$D$106,4,0)</f>
        <v>55.9</v>
      </c>
      <c r="I7" s="2">
        <f>VLOOKUP($A7,Цены!$A$2:$AF$100,9,0)*VLOOKUP($A7,Корзина!$A$4:$D$106,4,0)</f>
        <v>55.9</v>
      </c>
      <c r="J7" s="2">
        <f>VLOOKUP($A7,Цены!$A$2:$AF$100,10,0)*VLOOKUP($A7,Корзина!$A$4:$D$106,4,0)</f>
        <v>54.4</v>
      </c>
      <c r="K7" s="2">
        <f>VLOOKUP($A7,Цены!$A$2:$AF$100,11,0)*VLOOKUP($A7,Корзина!$A$4:$D$106,4,0)</f>
        <v>54.1</v>
      </c>
      <c r="L7" s="2">
        <f>VLOOKUP($A7,Цены!$A$2:$AF$100,12,0)*VLOOKUP($A7,Корзина!$A$4:$D$106,4,0)</f>
        <v>54.1</v>
      </c>
      <c r="M7" s="2">
        <f>VLOOKUP($A7,Цены!$A$2:$AF$100,13,0)*VLOOKUP($A7,Корзина!$A$4:$D$106,4,0)</f>
        <v>54.1</v>
      </c>
      <c r="N7" s="2">
        <f>VLOOKUP($A7,Цены!$A$2:$AF$100,14,0)*VLOOKUP($A7,Корзина!$A$4:$D$106,4,0)</f>
        <v>57.1</v>
      </c>
      <c r="O7" s="2">
        <f>VLOOKUP($A7,Цены!$A$2:$AF$100,15,0)*VLOOKUP($A7,Корзина!$A$4:$D$106,4,0)</f>
        <v>57.1</v>
      </c>
      <c r="P7" s="2">
        <f>VLOOKUP($A7,Цены!$A$2:$AF$100,16,0)*VLOOKUP($A7,Корзина!$A$4:$D$106,4,0)</f>
        <v>59.8</v>
      </c>
      <c r="Q7" s="2">
        <f>VLOOKUP($A7,Цены!$A$2:$AF$100,17,0)*VLOOKUP($A7,Корзина!$A$4:$D$106,4,0)</f>
        <v>59.8</v>
      </c>
      <c r="R7" s="2">
        <f>VLOOKUP($A7,Цены!$A$2:$AF$100,18,0)*VLOOKUP($A7,Корзина!$A$4:$D$106,4,0)</f>
        <v>66.5</v>
      </c>
      <c r="S7" s="2">
        <f>VLOOKUP($A7,Цены!$A$2:$AF$100,19,0)*VLOOKUP($A7,Корзина!$A$4:$D$106,4,0)</f>
        <v>66.5</v>
      </c>
      <c r="T7" s="2">
        <f>VLOOKUP($A7,Цены!$A$2:$AF$100,20,0)*VLOOKUP($A7,Корзина!$A$4:$D$106,4,0)</f>
        <v>63.5</v>
      </c>
      <c r="U7" s="2">
        <f>VLOOKUP($A7,Цены!$A$2:$AF$100,21,0)*VLOOKUP($A7,Корзина!$A$4:$D$106,4,0)</f>
        <v>63.5</v>
      </c>
      <c r="V7" s="2">
        <f>VLOOKUP($A7,Цены!$A$2:$AF$100,22,0)*VLOOKUP($A7,Корзина!$A$4:$D$106,4,0)</f>
        <v>63.5</v>
      </c>
      <c r="W7" s="2">
        <f>VLOOKUP($A7,Цены!$A$2:$AF$100,23,0)*VLOOKUP($A7,Корзина!$A$4:$D$106,4,0)</f>
        <v>63.5</v>
      </c>
      <c r="X7" s="2">
        <f>VLOOKUP($A7,Цены!$A$2:$AF$100,24,0)*VLOOKUP($A7,Корзина!$A$4:$D$106,4,0)</f>
        <v>64.6</v>
      </c>
      <c r="Y7" s="2">
        <f>VLOOKUP($A7,Цены!$A$2:$AF$100,25,0)*VLOOKUP($A7,Корзина!$A$4:$D$106,4,0)</f>
        <v>69.9</v>
      </c>
      <c r="Z7" s="2">
        <f>VLOOKUP($A7,Цены!$A$2:$AF$100,26,0)*VLOOKUP($A7,Корзина!$A$4:$D$106,4,0)</f>
        <v>76.3</v>
      </c>
      <c r="AA7" s="2">
        <f>VLOOKUP($A7,Цены!$A$2:$AF$100,27,0)*VLOOKUP($A7,Корзина!$A$4:$D$106,4,0)</f>
        <v>79.2</v>
      </c>
      <c r="AB7" s="2">
        <f>VLOOKUP($A7,Цены!$A$2:$AF$100,28,0)*VLOOKUP($A7,Корзина!$A$4:$D$106,4,0)</f>
        <v>77.8</v>
      </c>
      <c r="AC7" s="2">
        <f>VLOOKUP($A7,Цены!$A$2:$CF$100,29,0)*VLOOKUP($A7,Корзина!$A$4:$D$106,4,0)</f>
        <v>77.8</v>
      </c>
      <c r="AD7" s="2">
        <f>VLOOKUP($A7,Цены!$A$2:$CF$100,30,0)*VLOOKUP($A7,Корзина!$A$4:$D$106,4,0)</f>
        <v>78.2</v>
      </c>
      <c r="AE7" s="2">
        <f>VLOOKUP($A7,Цены!$A$2:$CF$100,31,0)*VLOOKUP($A7,Корзина!$A$4:$D$106,4,0)</f>
        <v>80.9</v>
      </c>
      <c r="AF7" s="2">
        <f>VLOOKUP($A7,Цены!$A$2:$CF$100,32,0)*VLOOKUP($A7,Корзина!$A$4:$D$106,4,0)</f>
        <v>80.9</v>
      </c>
      <c r="AG7" s="2">
        <f>VLOOKUP($A7,Цены!$A$2:$CF$100,33,0)*VLOOKUP($A7,Корзина!$A$4:$D$106,4,0)</f>
        <v>80.9</v>
      </c>
    </row>
    <row r="8" spans="1:33" ht="12.75">
      <c r="A8" s="2" t="s">
        <v>166</v>
      </c>
      <c r="B8" s="2" t="s">
        <v>51</v>
      </c>
      <c r="C8" s="2" t="s">
        <v>52</v>
      </c>
      <c r="D8" s="2">
        <f>VLOOKUP($A8,Цены!$A$2:$F$100,4,0)*VLOOKUP($A8,Корзина!$A$4:$D$106,4,0)</f>
        <v>38.5</v>
      </c>
      <c r="E8" s="2">
        <f>VLOOKUP($A8,Цены!$A$2:$F$100,5,0)*VLOOKUP($A8,Корзина!$A$4:$D$106,4,0)</f>
        <v>38.5</v>
      </c>
      <c r="F8" s="2">
        <f>VLOOKUP($A8,Цены!$A$2:$F$100,6,0)*VLOOKUP($A8,Корзина!$A$4:$D$106,4,0)</f>
        <v>38.9</v>
      </c>
      <c r="G8" s="2">
        <f>VLOOKUP($A8,Цены!$A$2:$G$100,7,0)*VLOOKUP($A8,Корзина!$A$4:$D$106,4,0)</f>
        <v>38.8</v>
      </c>
      <c r="H8" s="2">
        <f>VLOOKUP($A8,Цены!$A$2:$AF$100,8,0)*VLOOKUP($A8,Корзина!$A$4:$D$106,4,0)</f>
        <v>38.9</v>
      </c>
      <c r="I8" s="2">
        <f>VLOOKUP($A8,Цены!$A$2:$AF$100,9,0)*VLOOKUP($A8,Корзина!$A$4:$D$106,4,0)</f>
        <v>39.9</v>
      </c>
      <c r="J8" s="2">
        <f>VLOOKUP($A8,Цены!$A$2:$AF$100,10,0)*VLOOKUP($A8,Корзина!$A$4:$D$106,4,0)</f>
        <v>40</v>
      </c>
      <c r="K8" s="2">
        <f>VLOOKUP($A8,Цены!$A$2:$AF$100,11,0)*VLOOKUP($A8,Корзина!$A$4:$D$106,4,0)</f>
        <v>37.9</v>
      </c>
      <c r="L8" s="2">
        <f>VLOOKUP($A8,Цены!$A$2:$AF$100,12,0)*VLOOKUP($A8,Корзина!$A$4:$D$106,4,0)</f>
        <v>37.9</v>
      </c>
      <c r="M8" s="2">
        <f>VLOOKUP($A8,Цены!$A$2:$AF$100,13,0)*VLOOKUP($A8,Корзина!$A$4:$D$106,4,0)</f>
        <v>41.3</v>
      </c>
      <c r="N8" s="2">
        <f>VLOOKUP($A8,Цены!$A$2:$AF$100,14,0)*VLOOKUP($A8,Корзина!$A$4:$D$106,4,0)</f>
        <v>42.9</v>
      </c>
      <c r="O8" s="2">
        <f>VLOOKUP($A8,Цены!$A$2:$AF$100,15,0)*VLOOKUP($A8,Корзина!$A$4:$D$106,4,0)</f>
        <v>43.1</v>
      </c>
      <c r="P8" s="2">
        <f>VLOOKUP($A8,Цены!$A$2:$AF$100,16,0)*VLOOKUP($A8,Корзина!$A$4:$D$106,4,0)</f>
        <v>43.1</v>
      </c>
      <c r="Q8" s="2">
        <f>VLOOKUP($A8,Цены!$A$2:$AF$100,17,0)*VLOOKUP($A8,Корзина!$A$4:$D$106,4,0)</f>
        <v>43.1</v>
      </c>
      <c r="R8" s="2">
        <f>VLOOKUP($A8,Цены!$A$2:$AF$100,18,0)*VLOOKUP($A8,Корзина!$A$4:$D$106,4,0)</f>
        <v>45.2</v>
      </c>
      <c r="S8" s="2">
        <f>VLOOKUP($A8,Цены!$A$2:$AF$100,19,0)*VLOOKUP($A8,Корзина!$A$4:$D$106,4,0)</f>
        <v>45.2</v>
      </c>
      <c r="T8" s="2">
        <f>VLOOKUP($A8,Цены!$A$2:$AF$100,20,0)*VLOOKUP($A8,Корзина!$A$4:$D$106,4,0)</f>
        <v>40.9</v>
      </c>
      <c r="U8" s="2">
        <f>VLOOKUP($A8,Цены!$A$2:$AF$100,21,0)*VLOOKUP($A8,Корзина!$A$4:$D$106,4,0)</f>
        <v>49.5</v>
      </c>
      <c r="V8" s="2">
        <f>VLOOKUP($A8,Цены!$A$2:$AF$100,22,0)*VLOOKUP($A8,Корзина!$A$4:$D$106,4,0)</f>
        <v>40.9</v>
      </c>
      <c r="W8" s="2">
        <f>VLOOKUP($A8,Цены!$A$2:$AF$100,23,0)*VLOOKUP($A8,Корзина!$A$4:$D$106,4,0)</f>
        <v>40.9</v>
      </c>
      <c r="X8" s="2">
        <f>VLOOKUP($A8,Цены!$A$2:$AF$100,24,0)*VLOOKUP($A8,Корзина!$A$4:$D$106,4,0)</f>
        <v>48.9</v>
      </c>
      <c r="Y8" s="2">
        <f>VLOOKUP($A8,Цены!$A$2:$AF$100,25,0)*VLOOKUP($A8,Корзина!$A$4:$D$106,4,0)</f>
        <v>54.9</v>
      </c>
      <c r="Z8" s="2">
        <f>VLOOKUP($A8,Цены!$A$2:$AF$100,26,0)*VLOOKUP($A8,Корзина!$A$4:$D$106,4,0)</f>
        <v>49.9</v>
      </c>
      <c r="AA8" s="2">
        <f>VLOOKUP($A8,Цены!$A$2:$AF$100,27,0)*VLOOKUP($A8,Корзина!$A$4:$D$106,4,0)</f>
        <v>49.9</v>
      </c>
      <c r="AB8" s="2">
        <f>VLOOKUP($A8,Цены!$A$2:$AF$100,28,0)*VLOOKUP($A8,Корзина!$A$4:$D$106,4,0)</f>
        <v>52.7</v>
      </c>
      <c r="AC8" s="2">
        <f>VLOOKUP($A8,Цены!$A$2:$CF$100,29,0)*VLOOKUP($A8,Корзина!$A$4:$D$106,4,0)</f>
        <v>52</v>
      </c>
      <c r="AD8" s="2">
        <f>VLOOKUP($A8,Цены!$A$2:$CF$100,30,0)*VLOOKUP($A8,Корзина!$A$4:$D$106,4,0)</f>
        <v>52</v>
      </c>
      <c r="AE8" s="2">
        <f>VLOOKUP($A8,Цены!$A$2:$CF$100,31,0)*VLOOKUP($A8,Корзина!$A$4:$D$106,4,0)</f>
        <v>51</v>
      </c>
      <c r="AF8" s="2">
        <f>VLOOKUP($A8,Цены!$A$2:$CF$100,32,0)*VLOOKUP($A8,Корзина!$A$4:$D$106,4,0)</f>
        <v>51</v>
      </c>
      <c r="AG8" s="2">
        <f>VLOOKUP($A8,Цены!$A$2:$CF$100,33,0)*VLOOKUP($A8,Корзина!$A$4:$D$106,4,0)</f>
        <v>48</v>
      </c>
    </row>
    <row r="9" spans="1:33" ht="12.75">
      <c r="A9" s="2" t="s">
        <v>167</v>
      </c>
      <c r="B9" s="2" t="s">
        <v>54</v>
      </c>
      <c r="C9" s="2" t="s">
        <v>53</v>
      </c>
      <c r="D9" s="2">
        <f>VLOOKUP($A9,Цены!$A$2:$F$100,4,0)*VLOOKUP($A9,Корзина!$A$4:$D$106,4,0)</f>
        <v>23.560000000000002</v>
      </c>
      <c r="E9" s="2">
        <f>VLOOKUP($A9,Цены!$A$2:$F$100,5,0)*VLOOKUP($A9,Корзина!$A$4:$D$106,4,0)</f>
        <v>23.560000000000002</v>
      </c>
      <c r="F9" s="2">
        <f>VLOOKUP($A9,Цены!$A$2:$F$100,6,0)*VLOOKUP($A9,Корзина!$A$4:$D$106,4,0)</f>
        <v>23.52</v>
      </c>
      <c r="G9" s="2">
        <f>VLOOKUP($A9,Цены!$A$2:$G$100,7,0)*VLOOKUP($A9,Корзина!$A$4:$D$106,4,0)</f>
        <v>23.560000000000002</v>
      </c>
      <c r="H9" s="2">
        <f>VLOOKUP($A9,Цены!$A$2:$AF$100,8,0)*VLOOKUP($A9,Корзина!$A$4:$D$106,4,0)</f>
        <v>23.560000000000002</v>
      </c>
      <c r="I9" s="2">
        <f>VLOOKUP($A9,Цены!$A$2:$AF$100,9,0)*VLOOKUP($A9,Корзина!$A$4:$D$106,4,0)</f>
        <v>24.340000000000003</v>
      </c>
      <c r="J9" s="2">
        <f>VLOOKUP($A9,Цены!$A$2:$AF$100,10,0)*VLOOKUP($A9,Корзина!$A$4:$D$106,4,0)</f>
        <v>25.040000000000003</v>
      </c>
      <c r="K9" s="2">
        <f>VLOOKUP($A9,Цены!$A$2:$AF$100,11,0)*VLOOKUP($A9,Корзина!$A$4:$D$106,4,0)</f>
        <v>25.02</v>
      </c>
      <c r="L9" s="2">
        <f>VLOOKUP($A9,Цены!$A$2:$AF$100,12,0)*VLOOKUP($A9,Корзина!$A$4:$D$106,4,0)</f>
        <v>25</v>
      </c>
      <c r="M9" s="2">
        <f>VLOOKUP($A9,Цены!$A$2:$AF$100,13,0)*VLOOKUP($A9,Корзина!$A$4:$D$106,4,0)</f>
        <v>24.900000000000002</v>
      </c>
      <c r="N9" s="2">
        <f>VLOOKUP($A9,Цены!$A$2:$AF$100,14,0)*VLOOKUP($A9,Корзина!$A$4:$D$106,4,0)</f>
        <v>23.8</v>
      </c>
      <c r="O9" s="2">
        <f>VLOOKUP($A9,Цены!$A$2:$AF$100,15,0)*VLOOKUP($A9,Корзина!$A$4:$D$106,4,0)</f>
        <v>25.240000000000002</v>
      </c>
      <c r="P9" s="2">
        <f>VLOOKUP($A9,Цены!$A$2:$AF$100,16,0)*VLOOKUP($A9,Корзина!$A$4:$D$106,4,0)</f>
        <v>25.240000000000002</v>
      </c>
      <c r="Q9" s="2">
        <f>VLOOKUP($A9,Цены!$A$2:$AF$100,17,0)*VLOOKUP($A9,Корзина!$A$4:$D$106,4,0)</f>
        <v>26.260000000000005</v>
      </c>
      <c r="R9" s="2">
        <f>VLOOKUP($A9,Цены!$A$2:$AF$100,18,0)*VLOOKUP($A9,Корзина!$A$4:$D$106,4,0)</f>
        <v>25.8</v>
      </c>
      <c r="S9" s="2">
        <f>VLOOKUP($A9,Цены!$A$2:$AF$100,19,0)*VLOOKUP($A9,Корзина!$A$4:$D$106,4,0)</f>
        <v>26.360000000000003</v>
      </c>
      <c r="T9" s="2">
        <f>VLOOKUP($A9,Цены!$A$2:$AF$100,20,0)*VLOOKUP($A9,Корзина!$A$4:$D$106,4,0)</f>
        <v>26.580000000000002</v>
      </c>
      <c r="U9" s="2">
        <f>VLOOKUP($A9,Цены!$A$2:$AF$100,21,0)*VLOOKUP($A9,Корзина!$A$4:$D$106,4,0)</f>
        <v>29.980000000000004</v>
      </c>
      <c r="V9" s="2">
        <f>VLOOKUP($A9,Цены!$A$2:$AF$100,22,0)*VLOOKUP($A9,Корзина!$A$4:$D$106,4,0)</f>
        <v>29.980000000000004</v>
      </c>
      <c r="W9" s="2">
        <f>VLOOKUP($A9,Цены!$A$2:$AF$100,23,0)*VLOOKUP($A9,Корзина!$A$4:$D$106,4,0)</f>
        <v>30.980000000000004</v>
      </c>
      <c r="X9" s="2">
        <f>VLOOKUP($A9,Цены!$A$2:$AF$100,24,0)*VLOOKUP($A9,Корзина!$A$4:$D$106,4,0)</f>
        <v>34.580000000000005</v>
      </c>
      <c r="Y9" s="2">
        <f>VLOOKUP($A9,Цены!$A$2:$AF$100,25,0)*VLOOKUP($A9,Корзина!$A$4:$D$106,4,0)</f>
        <v>30.980000000000004</v>
      </c>
      <c r="Z9" s="2">
        <f>VLOOKUP($A9,Цены!$A$2:$AF$100,26,0)*VLOOKUP($A9,Корзина!$A$4:$D$106,4,0)</f>
        <v>30.980000000000004</v>
      </c>
      <c r="AA9" s="2">
        <f>VLOOKUP($A9,Цены!$A$2:$AF$100,27,0)*VLOOKUP($A9,Корзина!$A$4:$D$106,4,0)</f>
        <v>32.980000000000004</v>
      </c>
      <c r="AB9" s="2">
        <f>VLOOKUP($A9,Цены!$A$2:$AF$100,28,0)*VLOOKUP($A9,Корзина!$A$4:$D$106,4,0)</f>
        <v>29.32</v>
      </c>
      <c r="AC9" s="2">
        <f>VLOOKUP($A9,Цены!$A$2:$CF$100,29,0)*VLOOKUP($A9,Корзина!$A$4:$D$106,4,0)</f>
        <v>29.380000000000003</v>
      </c>
      <c r="AD9" s="2">
        <f>VLOOKUP($A9,Цены!$A$2:$CF$100,30,0)*VLOOKUP($A9,Корзина!$A$4:$D$106,4,0)</f>
        <v>29.62</v>
      </c>
      <c r="AE9" s="2">
        <f>VLOOKUP($A9,Цены!$A$2:$CF$100,31,0)*VLOOKUP($A9,Корзина!$A$4:$D$106,4,0)</f>
        <v>28.74</v>
      </c>
      <c r="AF9" s="2">
        <f>VLOOKUP($A9,Цены!$A$2:$CF$100,32,0)*VLOOKUP($A9,Корзина!$A$4:$D$106,4,0)</f>
        <v>29</v>
      </c>
      <c r="AG9" s="2">
        <f>VLOOKUP($A9,Цены!$A$2:$CF$100,33,0)*VLOOKUP($A9,Корзина!$A$4:$D$106,4,0)</f>
        <v>29.080000000000002</v>
      </c>
    </row>
    <row r="10" spans="1:33" ht="12.75">
      <c r="A10" s="2" t="s">
        <v>168</v>
      </c>
      <c r="B10" s="2" t="s">
        <v>265</v>
      </c>
      <c r="C10" s="2" t="s">
        <v>50</v>
      </c>
      <c r="D10" s="2">
        <f>VLOOKUP($A10,Цены!$A$2:$F$100,4,0)*VLOOKUP($A10,Корзина!$A$4:$D$106,4,0)</f>
        <v>0</v>
      </c>
      <c r="E10" s="2">
        <f>VLOOKUP($A10,Цены!$A$2:$F$100,5,0)*VLOOKUP($A10,Корзина!$A$4:$D$106,4,0)</f>
        <v>0</v>
      </c>
      <c r="F10" s="2">
        <f>VLOOKUP($A10,Цены!$A$2:$F$100,6,0)*VLOOKUP($A10,Корзина!$A$4:$D$106,4,0)</f>
        <v>0</v>
      </c>
      <c r="G10" s="2">
        <f>VLOOKUP($A10,Цены!$A$2:$G$100,7,0)*VLOOKUP($A10,Корзина!$A$4:$D$106,4,0)</f>
        <v>0</v>
      </c>
      <c r="H10" s="2">
        <f>VLOOKUP($A10,Цены!$A$2:$AF$100,8,0)*VLOOKUP($A10,Корзина!$A$4:$D$106,4,0)</f>
        <v>0</v>
      </c>
      <c r="I10" s="2">
        <f>VLOOKUP($A10,Цены!$A$2:$AF$100,9,0)*VLOOKUP($A10,Корзина!$A$4:$D$106,4,0)</f>
        <v>0</v>
      </c>
      <c r="J10" s="2">
        <f>VLOOKUP($A10,Цены!$A$2:$AF$100,10,0)*VLOOKUP($A10,Корзина!$A$4:$D$106,4,0)</f>
        <v>0</v>
      </c>
      <c r="K10" s="2">
        <f>VLOOKUP($A10,Цены!$A$2:$AF$100,11,0)*VLOOKUP($A10,Корзина!$A$4:$D$106,4,0)</f>
        <v>0</v>
      </c>
      <c r="L10" s="2">
        <f>VLOOKUP($A10,Цены!$A$2:$AF$100,12,0)*VLOOKUP($A10,Корзина!$A$4:$D$106,4,0)</f>
        <v>0</v>
      </c>
      <c r="M10" s="2">
        <f>VLOOKUP($A10,Цены!$A$2:$AF$100,13,0)*VLOOKUP($A10,Корзина!$A$4:$D$106,4,0)</f>
        <v>0</v>
      </c>
      <c r="N10" s="2">
        <f>VLOOKUP($A10,Цены!$A$2:$AF$100,14,0)*VLOOKUP($A10,Корзина!$A$4:$D$106,4,0)</f>
        <v>0</v>
      </c>
      <c r="O10" s="2">
        <f>VLOOKUP($A10,Цены!$A$2:$AF$100,15,0)*VLOOKUP($A10,Корзина!$A$4:$D$106,4,0)</f>
        <v>0</v>
      </c>
      <c r="P10" s="2">
        <f>VLOOKUP($A10,Цены!$A$2:$AF$100,16,0)*VLOOKUP($A10,Корзина!$A$4:$D$106,4,0)</f>
        <v>0</v>
      </c>
      <c r="Q10" s="2">
        <f>VLOOKUP($A10,Цены!$A$2:$AF$100,17,0)*VLOOKUP($A10,Корзина!$A$4:$D$106,4,0)</f>
        <v>0</v>
      </c>
      <c r="R10" s="2">
        <f>VLOOKUP($A10,Цены!$A$2:$AF$100,18,0)*VLOOKUP($A10,Корзина!$A$4:$D$106,4,0)</f>
        <v>0</v>
      </c>
      <c r="S10" s="2">
        <f>VLOOKUP($A10,Цены!$A$2:$AF$100,19,0)*VLOOKUP($A10,Корзина!$A$4:$D$106,4,0)</f>
        <v>0</v>
      </c>
      <c r="T10" s="2">
        <f>VLOOKUP($A10,Цены!$A$2:$AF$100,20,0)*VLOOKUP($A10,Корзина!$A$4:$D$106,4,0)</f>
        <v>0</v>
      </c>
      <c r="U10" s="2">
        <f>VLOOKUP($A10,Цены!$A$2:$AF$100,21,0)*VLOOKUP($A10,Корзина!$A$4:$D$106,4,0)</f>
        <v>0</v>
      </c>
      <c r="V10" s="2">
        <f>VLOOKUP($A10,Цены!$A$2:$AF$100,22,0)*VLOOKUP($A10,Корзина!$A$4:$D$106,4,0)</f>
        <v>0</v>
      </c>
      <c r="W10" s="2">
        <f>VLOOKUP($A10,Цены!$A$2:$AF$100,23,0)*VLOOKUP($A10,Корзина!$A$4:$D$106,4,0)</f>
        <v>0</v>
      </c>
      <c r="X10" s="2">
        <f>VLOOKUP($A10,Цены!$A$2:$AF$100,24,0)*VLOOKUP($A10,Корзина!$A$4:$D$106,4,0)</f>
        <v>0</v>
      </c>
      <c r="Y10" s="2">
        <f>VLOOKUP($A10,Цены!$A$2:$AF$100,25,0)*VLOOKUP($A10,Корзина!$A$4:$D$106,4,0)</f>
        <v>0</v>
      </c>
      <c r="Z10" s="2">
        <f>VLOOKUP($A10,Цены!$A$2:$AF$100,26,0)*VLOOKUP($A10,Корзина!$A$4:$D$106,4,0)</f>
        <v>0</v>
      </c>
      <c r="AA10" s="2">
        <f>VLOOKUP($A10,Цены!$A$2:$AF$100,27,0)*VLOOKUP($A10,Корзина!$A$4:$D$106,4,0)</f>
        <v>0</v>
      </c>
      <c r="AB10" s="2">
        <f>VLOOKUP($A10,Цены!$A$2:$AF$100,28,0)*VLOOKUP($A10,Корзина!$A$4:$D$106,4,0)</f>
        <v>0</v>
      </c>
      <c r="AC10" s="2">
        <f>VLOOKUP($A10,Цены!$A$2:$CF$100,29,0)*VLOOKUP($A10,Корзина!$A$4:$D$106,4,0)</f>
        <v>0</v>
      </c>
      <c r="AD10" s="2">
        <f>VLOOKUP($A10,Цены!$A$2:$CF$100,30,0)*VLOOKUP($A10,Корзина!$A$4:$D$106,4,0)</f>
        <v>0</v>
      </c>
      <c r="AE10" s="2">
        <f>VLOOKUP($A10,Цены!$A$2:$CF$100,31,0)*VLOOKUP($A10,Корзина!$A$4:$D$106,4,0)</f>
        <v>0</v>
      </c>
      <c r="AF10" s="2">
        <f>VLOOKUP($A10,Цены!$A$2:$CF$100,32,0)*VLOOKUP($A10,Корзина!$A$4:$D$106,4,0)</f>
        <v>0</v>
      </c>
      <c r="AG10" s="2">
        <f>VLOOKUP($A10,Цены!$A$2:$CF$100,33,0)*VLOOKUP($A10,Корзина!$A$4:$D$106,4,0)</f>
        <v>0</v>
      </c>
    </row>
    <row r="11" spans="1:33" ht="12.75">
      <c r="A11" s="2" t="s">
        <v>169</v>
      </c>
      <c r="B11" s="2" t="s">
        <v>113</v>
      </c>
      <c r="C11" s="2" t="s">
        <v>53</v>
      </c>
      <c r="D11" s="2">
        <f>VLOOKUP($A11,Цены!$A$2:$F$100,4,0)*VLOOKUP($A11,Корзина!$A$4:$D$106,4,0)</f>
        <v>0</v>
      </c>
      <c r="E11" s="2">
        <f>VLOOKUP($A11,Цены!$A$2:$F$100,5,0)*VLOOKUP($A11,Корзина!$A$4:$D$106,4,0)</f>
        <v>0</v>
      </c>
      <c r="F11" s="2">
        <f>VLOOKUP($A11,Цены!$A$2:$F$100,6,0)*VLOOKUP($A11,Корзина!$A$4:$D$106,4,0)</f>
        <v>0</v>
      </c>
      <c r="G11" s="2">
        <f>VLOOKUP($A11,Цены!$A$2:$G$100,7,0)*VLOOKUP($A11,Корзина!$A$4:$D$106,4,0)</f>
        <v>0</v>
      </c>
      <c r="H11" s="2">
        <f>VLOOKUP($A11,Цены!$A$2:$AF$100,8,0)*VLOOKUP($A11,Корзина!$A$4:$D$106,4,0)</f>
        <v>0</v>
      </c>
      <c r="I11" s="2">
        <f>VLOOKUP($A11,Цены!$A$2:$AF$100,9,0)*VLOOKUP($A11,Корзина!$A$4:$D$106,4,0)</f>
        <v>0</v>
      </c>
      <c r="J11" s="2">
        <f>VLOOKUP($A11,Цены!$A$2:$AF$100,10,0)*VLOOKUP($A11,Корзина!$A$4:$D$106,4,0)</f>
        <v>0</v>
      </c>
      <c r="K11" s="2">
        <f>VLOOKUP($A11,Цены!$A$2:$AF$100,11,0)*VLOOKUP($A11,Корзина!$A$4:$D$106,4,0)</f>
        <v>0</v>
      </c>
      <c r="L11" s="2">
        <f>VLOOKUP($A11,Цены!$A$2:$AF$100,12,0)*VLOOKUP($A11,Корзина!$A$4:$D$106,4,0)</f>
        <v>0</v>
      </c>
      <c r="M11" s="2">
        <f>VLOOKUP($A11,Цены!$A$2:$AF$100,13,0)*VLOOKUP($A11,Корзина!$A$4:$D$106,4,0)</f>
        <v>0</v>
      </c>
      <c r="N11" s="2">
        <f>VLOOKUP($A11,Цены!$A$2:$AF$100,14,0)*VLOOKUP($A11,Корзина!$A$4:$D$106,4,0)</f>
        <v>0</v>
      </c>
      <c r="O11" s="2">
        <f>VLOOKUP($A11,Цены!$A$2:$AF$100,15,0)*VLOOKUP($A11,Корзина!$A$4:$D$106,4,0)</f>
        <v>0</v>
      </c>
      <c r="P11" s="2">
        <f>VLOOKUP($A11,Цены!$A$2:$AF$100,16,0)*VLOOKUP($A11,Корзина!$A$4:$D$106,4,0)</f>
        <v>0</v>
      </c>
      <c r="Q11" s="2">
        <f>VLOOKUP($A11,Цены!$A$2:$AF$100,17,0)*VLOOKUP($A11,Корзина!$A$4:$D$106,4,0)</f>
        <v>0</v>
      </c>
      <c r="R11" s="2">
        <f>VLOOKUP($A11,Цены!$A$2:$AF$100,18,0)*VLOOKUP($A11,Корзина!$A$4:$D$106,4,0)</f>
        <v>0</v>
      </c>
      <c r="S11" s="2">
        <f>VLOOKUP($A11,Цены!$A$2:$AF$100,19,0)*VLOOKUP($A11,Корзина!$A$4:$D$106,4,0)</f>
        <v>0</v>
      </c>
      <c r="T11" s="2">
        <f>VLOOKUP($A11,Цены!$A$2:$AF$100,20,0)*VLOOKUP($A11,Корзина!$A$4:$D$106,4,0)</f>
        <v>0</v>
      </c>
      <c r="U11" s="2">
        <f>VLOOKUP($A11,Цены!$A$2:$AF$100,21,0)*VLOOKUP($A11,Корзина!$A$4:$D$106,4,0)</f>
        <v>0</v>
      </c>
      <c r="V11" s="2">
        <f>VLOOKUP($A11,Цены!$A$2:$AF$100,22,0)*VLOOKUP($A11,Корзина!$A$4:$D$106,4,0)</f>
        <v>0</v>
      </c>
      <c r="W11" s="2">
        <f>VLOOKUP($A11,Цены!$A$2:$AF$100,23,0)*VLOOKUP($A11,Корзина!$A$4:$D$106,4,0)</f>
        <v>0</v>
      </c>
      <c r="X11" s="2">
        <f>VLOOKUP($A11,Цены!$A$2:$AF$100,24,0)*VLOOKUP($A11,Корзина!$A$4:$D$106,4,0)</f>
        <v>0</v>
      </c>
      <c r="Y11" s="2">
        <f>VLOOKUP($A11,Цены!$A$2:$AF$100,25,0)*VLOOKUP($A11,Корзина!$A$4:$D$106,4,0)</f>
        <v>0</v>
      </c>
      <c r="Z11" s="2">
        <f>VLOOKUP($A11,Цены!$A$2:$AF$100,26,0)*VLOOKUP($A11,Корзина!$A$4:$D$106,4,0)</f>
        <v>0</v>
      </c>
      <c r="AA11" s="2">
        <f>VLOOKUP($A11,Цены!$A$2:$AF$100,27,0)*VLOOKUP($A11,Корзина!$A$4:$D$106,4,0)</f>
        <v>0</v>
      </c>
      <c r="AB11" s="2">
        <f>VLOOKUP($A11,Цены!$A$2:$AF$100,28,0)*VLOOKUP($A11,Корзина!$A$4:$D$106,4,0)</f>
        <v>0</v>
      </c>
      <c r="AC11" s="2">
        <f>VLOOKUP($A11,Цены!$A$2:$CF$100,29,0)*VLOOKUP($A11,Корзина!$A$4:$D$106,4,0)</f>
        <v>0</v>
      </c>
      <c r="AD11" s="2">
        <f>VLOOKUP($A11,Цены!$A$2:$CF$100,30,0)*VLOOKUP($A11,Корзина!$A$4:$D$106,4,0)</f>
        <v>0</v>
      </c>
      <c r="AE11" s="2">
        <f>VLOOKUP($A11,Цены!$A$2:$CF$100,31,0)*VLOOKUP($A11,Корзина!$A$4:$D$106,4,0)</f>
        <v>0</v>
      </c>
      <c r="AF11" s="2">
        <f>VLOOKUP($A11,Цены!$A$2:$CF$100,32,0)*VLOOKUP($A11,Корзина!$A$4:$D$106,4,0)</f>
        <v>0</v>
      </c>
      <c r="AG11" s="2">
        <f>VLOOKUP($A11,Цены!$A$2:$CF$100,33,0)*VLOOKUP($A11,Корзина!$A$4:$D$106,4,0)</f>
        <v>0</v>
      </c>
    </row>
    <row r="12" spans="1:33" ht="12.75">
      <c r="A12" s="2" t="s">
        <v>5</v>
      </c>
      <c r="B12" s="2" t="s">
        <v>114</v>
      </c>
      <c r="C12" s="2" t="s">
        <v>115</v>
      </c>
      <c r="D12" s="2">
        <f>VLOOKUP($A12,Цены!$A$2:$F$100,4,0)*VLOOKUP($A12,Корзина!$A$4:$D$106,4,0)</f>
        <v>45.95</v>
      </c>
      <c r="E12" s="2">
        <f>VLOOKUP($A12,Цены!$A$2:$F$100,5,0)*VLOOKUP($A12,Корзина!$A$4:$D$106,4,0)</f>
        <v>45.45</v>
      </c>
      <c r="F12" s="2">
        <f>VLOOKUP($A12,Цены!$A$2:$F$100,6,0)*VLOOKUP($A12,Корзина!$A$4:$D$106,4,0)</f>
        <v>44.85</v>
      </c>
      <c r="G12" s="2">
        <f>VLOOKUP($A12,Цены!$A$2:$G$100,7,0)*VLOOKUP($A12,Корзина!$A$4:$D$106,4,0)</f>
        <v>47.45</v>
      </c>
      <c r="H12" s="2">
        <f>VLOOKUP($A12,Цены!$A$2:$AF$100,8,0)*VLOOKUP($A12,Корзина!$A$4:$D$106,4,0)</f>
        <v>47.45</v>
      </c>
      <c r="I12" s="2">
        <f>VLOOKUP($A12,Цены!$A$2:$AF$100,9,0)*VLOOKUP($A12,Корзина!$A$4:$D$106,4,0)</f>
        <v>44.95</v>
      </c>
      <c r="J12" s="2">
        <f>VLOOKUP($A12,Цены!$A$2:$AF$100,10,0)*VLOOKUP($A12,Корзина!$A$4:$D$106,4,0)</f>
        <v>48.25</v>
      </c>
      <c r="K12" s="2">
        <f>VLOOKUP($A12,Цены!$A$2:$AF$100,11,0)*VLOOKUP($A12,Корзина!$A$4:$D$106,4,0)</f>
        <v>48.25</v>
      </c>
      <c r="L12" s="2">
        <f>VLOOKUP($A12,Цены!$A$2:$AF$100,12,0)*VLOOKUP($A12,Корзина!$A$4:$D$106,4,0)</f>
        <v>48.25</v>
      </c>
      <c r="M12" s="2">
        <f>VLOOKUP($A12,Цены!$A$2:$AF$100,13,0)*VLOOKUP($A12,Корзина!$A$4:$D$106,4,0)</f>
        <v>48.45</v>
      </c>
      <c r="N12" s="2">
        <f>VLOOKUP($A12,Цены!$A$2:$AF$100,14,0)*VLOOKUP($A12,Корзина!$A$4:$D$106,4,0)</f>
        <v>48.25</v>
      </c>
      <c r="O12" s="2">
        <f>VLOOKUP($A12,Цены!$A$2:$AF$100,15,0)*VLOOKUP($A12,Корзина!$A$4:$D$106,4,0)</f>
        <v>44.25</v>
      </c>
      <c r="P12" s="2">
        <f>VLOOKUP($A12,Цены!$A$2:$AF$100,16,0)*VLOOKUP($A12,Корзина!$A$4:$D$106,4,0)</f>
        <v>49.15</v>
      </c>
      <c r="Q12" s="2">
        <f>VLOOKUP($A12,Цены!$A$2:$AF$100,17,0)*VLOOKUP($A12,Корзина!$A$4:$D$106,4,0)</f>
        <v>49.15</v>
      </c>
      <c r="R12" s="2">
        <f>VLOOKUP($A12,Цены!$A$2:$AF$100,18,0)*VLOOKUP($A12,Корзина!$A$4:$D$106,4,0)</f>
        <v>58.3</v>
      </c>
      <c r="S12" s="2">
        <f>VLOOKUP($A12,Цены!$A$2:$AF$100,19,0)*VLOOKUP($A12,Корзина!$A$4:$D$106,4,0)</f>
        <v>47.5</v>
      </c>
      <c r="T12" s="2">
        <f>VLOOKUP($A12,Цены!$A$2:$AF$100,20,0)*VLOOKUP($A12,Корзина!$A$4:$D$106,4,0)</f>
        <v>47.45</v>
      </c>
      <c r="U12" s="2">
        <f>VLOOKUP($A12,Цены!$A$2:$AF$100,21,0)*VLOOKUP($A12,Корзина!$A$4:$D$106,4,0)</f>
        <v>50.75</v>
      </c>
      <c r="V12" s="2">
        <f>VLOOKUP($A12,Цены!$A$2:$AF$100,22,0)*VLOOKUP($A12,Корзина!$A$4:$D$106,4,0)</f>
        <v>50.8</v>
      </c>
      <c r="W12" s="2">
        <f>VLOOKUP($A12,Цены!$A$2:$AF$100,23,0)*VLOOKUP($A12,Корзина!$A$4:$D$106,4,0)</f>
        <v>67.45</v>
      </c>
      <c r="X12" s="2">
        <f>VLOOKUP($A12,Цены!$A$2:$AF$100,24,0)*VLOOKUP($A12,Корзина!$A$4:$D$106,4,0)</f>
        <v>51.5</v>
      </c>
      <c r="Y12" s="2">
        <f>VLOOKUP($A12,Цены!$A$2:$AF$100,25,0)*VLOOKUP($A12,Корзина!$A$4:$D$106,4,0)</f>
        <v>59</v>
      </c>
      <c r="Z12" s="2">
        <f>VLOOKUP($A12,Цены!$A$2:$AF$100,26,0)*VLOOKUP($A12,Корзина!$A$4:$D$106,4,0)</f>
        <v>50.85</v>
      </c>
      <c r="AA12" s="2">
        <f>VLOOKUP($A12,Цены!$A$2:$AF$100,27,0)*VLOOKUP($A12,Корзина!$A$4:$D$106,4,0)</f>
        <v>47.85</v>
      </c>
      <c r="AB12" s="2">
        <f>VLOOKUP($A12,Цены!$A$2:$AF$100,28,0)*VLOOKUP($A12,Корзина!$A$4:$D$106,4,0)</f>
        <v>52.9</v>
      </c>
      <c r="AC12" s="2">
        <f>VLOOKUP($A12,Цены!$A$2:$CF$100,29,0)*VLOOKUP($A12,Корзина!$A$4:$D$106,4,0)</f>
        <v>51.55</v>
      </c>
      <c r="AD12" s="2">
        <f>VLOOKUP($A12,Цены!$A$2:$CF$100,30,0)*VLOOKUP($A12,Корзина!$A$4:$D$106,4,0)</f>
        <v>53.2</v>
      </c>
      <c r="AE12" s="2">
        <f>VLOOKUP($A12,Цены!$A$2:$CF$100,31,0)*VLOOKUP($A12,Корзина!$A$4:$D$106,4,0)</f>
        <v>53.2</v>
      </c>
      <c r="AF12" s="2">
        <f>VLOOKUP($A12,Цены!$A$2:$CF$100,32,0)*VLOOKUP($A12,Корзина!$A$4:$D$106,4,0)</f>
        <v>53.2</v>
      </c>
      <c r="AG12" s="2">
        <f>VLOOKUP($A12,Цены!$A$2:$CF$100,33,0)*VLOOKUP($A12,Корзина!$A$4:$D$106,4,0)</f>
        <v>58.2</v>
      </c>
    </row>
    <row r="13" spans="1:33" ht="12.75">
      <c r="A13" s="2" t="s">
        <v>7</v>
      </c>
      <c r="B13" s="2"/>
      <c r="C13" s="2" t="s">
        <v>157</v>
      </c>
      <c r="D13" s="2">
        <f>VLOOKUP($A13,Цены!$A$2:$F$100,4,0)*VLOOKUP($A13,Корзина!$A$4:$D$106,4,0)</f>
        <v>0</v>
      </c>
      <c r="E13" s="2">
        <f>VLOOKUP($A13,Цены!$A$2:$F$100,5,0)*VLOOKUP($A13,Корзина!$A$4:$D$106,4,0)</f>
        <v>0</v>
      </c>
      <c r="F13" s="2">
        <f>VLOOKUP($A13,Цены!$A$2:$F$100,6,0)*VLOOKUP($A13,Корзина!$A$4:$D$106,4,0)</f>
        <v>0</v>
      </c>
      <c r="G13" s="2">
        <f>VLOOKUP($A13,Цены!$A$2:$G$100,7,0)*VLOOKUP($A13,Корзина!$A$4:$D$106,4,0)</f>
        <v>0</v>
      </c>
      <c r="H13" s="2">
        <f>VLOOKUP($A13,Цены!$A$2:$AF$100,8,0)*VLOOKUP($A13,Корзина!$A$4:$D$106,4,0)</f>
        <v>0</v>
      </c>
      <c r="I13" s="2">
        <f>VLOOKUP($A13,Цены!$A$2:$AF$100,9,0)*VLOOKUP($A13,Корзина!$A$4:$D$106,4,0)</f>
        <v>0</v>
      </c>
      <c r="J13" s="2">
        <f>VLOOKUP($A13,Цены!$A$2:$AF$100,10,0)*VLOOKUP($A13,Корзина!$A$4:$D$106,4,0)</f>
        <v>0</v>
      </c>
      <c r="K13" s="2">
        <f>VLOOKUP($A13,Цены!$A$2:$AF$100,11,0)*VLOOKUP($A13,Корзина!$A$4:$D$106,4,0)</f>
        <v>0</v>
      </c>
      <c r="L13" s="2">
        <f>VLOOKUP($A13,Цены!$A$2:$AF$100,12,0)*VLOOKUP($A13,Корзина!$A$4:$D$106,4,0)</f>
        <v>0</v>
      </c>
      <c r="M13" s="2">
        <f>VLOOKUP($A13,Цены!$A$2:$AF$100,13,0)*VLOOKUP($A13,Корзина!$A$4:$D$106,4,0)</f>
        <v>0</v>
      </c>
      <c r="N13" s="2">
        <f>VLOOKUP($A13,Цены!$A$2:$AF$100,14,0)*VLOOKUP($A13,Корзина!$A$4:$D$106,4,0)</f>
        <v>0</v>
      </c>
      <c r="O13" s="2">
        <f>VLOOKUP($A13,Цены!$A$2:$AF$100,15,0)*VLOOKUP($A13,Корзина!$A$4:$D$106,4,0)</f>
        <v>0</v>
      </c>
      <c r="P13" s="2">
        <f>VLOOKUP($A13,Цены!$A$2:$AF$100,16,0)*VLOOKUP($A13,Корзина!$A$4:$D$106,4,0)</f>
        <v>0</v>
      </c>
      <c r="Q13" s="2">
        <f>VLOOKUP($A13,Цены!$A$2:$AF$100,17,0)*VLOOKUP($A13,Корзина!$A$4:$D$106,4,0)</f>
        <v>0</v>
      </c>
      <c r="R13" s="2">
        <f>VLOOKUP($A13,Цены!$A$2:$AF$100,18,0)*VLOOKUP($A13,Корзина!$A$4:$D$106,4,0)</f>
        <v>0</v>
      </c>
      <c r="S13" s="2">
        <f>VLOOKUP($A13,Цены!$A$2:$AF$100,19,0)*VLOOKUP($A13,Корзина!$A$4:$D$106,4,0)</f>
        <v>0</v>
      </c>
      <c r="T13" s="2">
        <f>VLOOKUP($A13,Цены!$A$2:$AF$100,20,0)*VLOOKUP($A13,Корзина!$A$4:$D$106,4,0)</f>
        <v>0</v>
      </c>
      <c r="U13" s="2">
        <f>VLOOKUP($A13,Цены!$A$2:$AF$100,21,0)*VLOOKUP($A13,Корзина!$A$4:$D$106,4,0)</f>
        <v>0</v>
      </c>
      <c r="V13" s="2">
        <f>VLOOKUP($A13,Цены!$A$2:$AF$100,22,0)*VLOOKUP($A13,Корзина!$A$4:$D$106,4,0)</f>
        <v>0</v>
      </c>
      <c r="W13" s="2">
        <f>VLOOKUP($A13,Цены!$A$2:$AF$100,23,0)*VLOOKUP($A13,Корзина!$A$4:$D$106,4,0)</f>
        <v>0</v>
      </c>
      <c r="X13" s="2">
        <f>VLOOKUP($A13,Цены!$A$2:$AF$100,24,0)*VLOOKUP($A13,Корзина!$A$4:$D$106,4,0)</f>
        <v>0</v>
      </c>
      <c r="Y13" s="2">
        <f>VLOOKUP($A13,Цены!$A$2:$AF$100,25,0)*VLOOKUP($A13,Корзина!$A$4:$D$106,4,0)</f>
        <v>0</v>
      </c>
      <c r="Z13" s="2">
        <f>VLOOKUP($A13,Цены!$A$2:$AF$100,26,0)*VLOOKUP($A13,Корзина!$A$4:$D$106,4,0)</f>
        <v>0</v>
      </c>
      <c r="AA13" s="2">
        <f>VLOOKUP($A13,Цены!$A$2:$AF$100,27,0)*VLOOKUP($A13,Корзина!$A$4:$D$106,4,0)</f>
        <v>0</v>
      </c>
      <c r="AB13" s="2">
        <f>VLOOKUP($A13,Цены!$A$2:$AF$100,28,0)*VLOOKUP($A13,Корзина!$A$4:$D$106,4,0)</f>
        <v>0</v>
      </c>
      <c r="AC13" s="2">
        <f>VLOOKUP($A13,Цены!$A$2:$CF$100,29,0)*VLOOKUP($A13,Корзина!$A$4:$D$106,4,0)</f>
        <v>0</v>
      </c>
      <c r="AD13" s="2">
        <f>VLOOKUP($A13,Цены!$A$2:$CF$100,30,0)*VLOOKUP($A13,Корзина!$A$4:$D$106,4,0)</f>
        <v>0</v>
      </c>
      <c r="AE13" s="2">
        <f>VLOOKUP($A13,Цены!$A$2:$CF$100,31,0)*VLOOKUP($A13,Корзина!$A$4:$D$106,4,0)</f>
        <v>0</v>
      </c>
      <c r="AF13" s="2">
        <f>VLOOKUP($A13,Цены!$A$2:$CF$100,32,0)*VLOOKUP($A13,Корзина!$A$4:$D$106,4,0)</f>
        <v>0</v>
      </c>
      <c r="AG13" s="2">
        <f>VLOOKUP($A13,Цены!$A$2:$CF$100,33,0)*VLOOKUP($A13,Корзина!$A$4:$D$106,4,0)</f>
        <v>0</v>
      </c>
    </row>
    <row r="14" spans="1:33" ht="12.75">
      <c r="A14" s="2" t="s">
        <v>170</v>
      </c>
      <c r="B14" s="2"/>
      <c r="C14" s="2" t="s">
        <v>57</v>
      </c>
      <c r="D14" s="2">
        <f>VLOOKUP($A14,Цены!$A$2:$F$100,4,0)*VLOOKUP($A14,Корзина!$A$4:$D$106,4,0)</f>
        <v>800</v>
      </c>
      <c r="E14" s="2">
        <f>VLOOKUP($A14,Цены!$A$2:$F$100,5,0)*VLOOKUP($A14,Корзина!$A$4:$D$106,4,0)</f>
        <v>960</v>
      </c>
      <c r="F14" s="2">
        <f>VLOOKUP($A14,Цены!$A$2:$F$100,6,0)*VLOOKUP($A14,Корзина!$A$4:$D$106,4,0)</f>
        <v>960</v>
      </c>
      <c r="G14" s="2">
        <f>VLOOKUP($A14,Цены!$A$2:$G$100,7,0)*VLOOKUP($A14,Корзина!$A$4:$D$106,4,0)</f>
        <v>960</v>
      </c>
      <c r="H14" s="2">
        <f>VLOOKUP($A14,Цены!$A$2:$AF$100,8,0)*VLOOKUP($A14,Корзина!$A$4:$D$106,4,0)</f>
        <v>960</v>
      </c>
      <c r="I14" s="2">
        <f>VLOOKUP($A14,Цены!$A$2:$AF$100,9,0)*VLOOKUP($A14,Корзина!$A$4:$D$106,4,0)</f>
        <v>960</v>
      </c>
      <c r="J14" s="2">
        <f>VLOOKUP($A14,Цены!$A$2:$AF$100,10,0)*VLOOKUP($A14,Корзина!$A$4:$D$106,4,0)</f>
        <v>960</v>
      </c>
      <c r="K14" s="2">
        <f>VLOOKUP($A14,Цены!$A$2:$AF$100,11,0)*VLOOKUP($A14,Корзина!$A$4:$D$106,4,0)</f>
        <v>960</v>
      </c>
      <c r="L14" s="2">
        <f>VLOOKUP($A14,Цены!$A$2:$AF$100,12,0)*VLOOKUP($A14,Корзина!$A$4:$D$106,4,0)</f>
        <v>960</v>
      </c>
      <c r="M14" s="2">
        <f>VLOOKUP($A14,Цены!$A$2:$AF$100,13,0)*VLOOKUP($A14,Корзина!$A$4:$D$106,4,0)</f>
        <v>960</v>
      </c>
      <c r="N14" s="2">
        <f>VLOOKUP($A14,Цены!$A$2:$AF$100,14,0)*VLOOKUP($A14,Корзина!$A$4:$D$106,4,0)</f>
        <v>960</v>
      </c>
      <c r="O14" s="2">
        <f>VLOOKUP($A14,Цены!$A$2:$AF$100,15,0)*VLOOKUP($A14,Корзина!$A$4:$D$106,4,0)</f>
        <v>960</v>
      </c>
      <c r="P14" s="2">
        <f>VLOOKUP($A14,Цены!$A$2:$AF$100,16,0)*VLOOKUP($A14,Корзина!$A$4:$D$106,4,0)</f>
        <v>1060</v>
      </c>
      <c r="Q14" s="2">
        <f>VLOOKUP($A14,Цены!$A$2:$AF$100,17,0)*VLOOKUP($A14,Корзина!$A$4:$D$106,4,0)</f>
        <v>1060</v>
      </c>
      <c r="R14" s="2">
        <f>VLOOKUP($A14,Цены!$A$2:$AF$100,18,0)*VLOOKUP($A14,Корзина!$A$4:$D$106,4,0)</f>
        <v>1060</v>
      </c>
      <c r="S14" s="2">
        <f>VLOOKUP($A14,Цены!$A$2:$AF$100,19,0)*VLOOKUP($A14,Корзина!$A$4:$D$106,4,0)</f>
        <v>1060</v>
      </c>
      <c r="T14" s="2">
        <f>VLOOKUP($A14,Цены!$A$2:$AF$100,20,0)*VLOOKUP($A14,Корзина!$A$4:$D$106,4,0)</f>
        <v>1060</v>
      </c>
      <c r="U14" s="2">
        <f>VLOOKUP($A14,Цены!$A$2:$AF$100,21,0)*VLOOKUP($A14,Корзина!$A$4:$D$106,4,0)</f>
        <v>1060</v>
      </c>
      <c r="V14" s="2">
        <f>VLOOKUP($A14,Цены!$A$2:$AF$100,22,0)*VLOOKUP($A14,Корзина!$A$4:$D$106,4,0)</f>
        <v>1060</v>
      </c>
      <c r="W14" s="2">
        <f>VLOOKUP($A14,Цены!$A$2:$AF$100,23,0)*VLOOKUP($A14,Корзина!$A$4:$D$106,4,0)</f>
        <v>1060</v>
      </c>
      <c r="X14" s="2">
        <f>VLOOKUP($A14,Цены!$A$2:$AF$100,24,0)*VLOOKUP($A14,Корзина!$A$4:$D$106,4,0)</f>
        <v>1060</v>
      </c>
      <c r="Y14" s="2">
        <f>VLOOKUP($A14,Цены!$A$2:$AF$100,25,0)*VLOOKUP($A14,Корзина!$A$4:$D$106,4,0)</f>
        <v>1060</v>
      </c>
      <c r="Z14" s="2">
        <f>VLOOKUP($A14,Цены!$A$2:$AF$100,26,0)*VLOOKUP($A14,Корзина!$A$4:$D$106,4,0)</f>
        <v>1060</v>
      </c>
      <c r="AA14" s="2">
        <f>VLOOKUP($A14,Цены!$A$2:$AF$100,27,0)*VLOOKUP($A14,Корзина!$A$4:$D$106,4,0)</f>
        <v>1060</v>
      </c>
      <c r="AB14" s="2">
        <f>VLOOKUP($A14,Цены!$A$2:$AF$100,28,0)*VLOOKUP($A14,Корзина!$A$4:$D$106,4,0)</f>
        <v>1060</v>
      </c>
      <c r="AC14" s="2">
        <f>VLOOKUP($A14,Цены!$A$2:$CF$100,29,0)*VLOOKUP($A14,Корзина!$A$4:$D$106,4,0)</f>
        <v>1060</v>
      </c>
      <c r="AD14" s="2">
        <f>VLOOKUP($A14,Цены!$A$2:$CF$100,30,0)*VLOOKUP($A14,Корзина!$A$4:$D$106,4,0)</f>
        <v>1060</v>
      </c>
      <c r="AE14" s="2">
        <f>VLOOKUP($A14,Цены!$A$2:$CF$100,31,0)*VLOOKUP($A14,Корзина!$A$4:$D$106,4,0)</f>
        <v>1060</v>
      </c>
      <c r="AF14" s="2">
        <f>VLOOKUP($A14,Цены!$A$2:$CF$100,32,0)*VLOOKUP($A14,Корзина!$A$4:$D$106,4,0)</f>
        <v>1060</v>
      </c>
      <c r="AG14" s="2">
        <f>VLOOKUP($A14,Цены!$A$2:$CF$100,33,0)*VLOOKUP($A14,Корзина!$A$4:$D$106,4,0)</f>
        <v>1060</v>
      </c>
    </row>
    <row r="15" spans="1:33" ht="12.75">
      <c r="A15" s="2" t="s">
        <v>8</v>
      </c>
      <c r="B15" s="2"/>
      <c r="C15" s="2" t="s">
        <v>171</v>
      </c>
      <c r="D15" s="2">
        <f>VLOOKUP($A15,Цены!$A$2:$F$100,4,0)*VLOOKUP($A15,Корзина!$A$4:$D$106,4,0)</f>
        <v>440</v>
      </c>
      <c r="E15" s="2">
        <f>VLOOKUP($A15,Цены!$A$2:$F$100,5,0)*VLOOKUP($A15,Корзина!$A$4:$D$106,4,0)</f>
        <v>520</v>
      </c>
      <c r="F15" s="2">
        <f>VLOOKUP($A15,Цены!$A$2:$F$100,6,0)*VLOOKUP($A15,Корзина!$A$4:$D$106,4,0)</f>
        <v>520</v>
      </c>
      <c r="G15" s="2">
        <f>VLOOKUP($A15,Цены!$A$2:$G$100,7,0)*VLOOKUP($A15,Корзина!$A$4:$D$106,4,0)</f>
        <v>520</v>
      </c>
      <c r="H15" s="2">
        <f>VLOOKUP($A15,Цены!$A$2:$AF$100,8,0)*VLOOKUP($A15,Корзина!$A$4:$D$106,4,0)</f>
        <v>520</v>
      </c>
      <c r="I15" s="2">
        <f>VLOOKUP($A15,Цены!$A$2:$AF$100,9,0)*VLOOKUP($A15,Корзина!$A$4:$D$106,4,0)</f>
        <v>520</v>
      </c>
      <c r="J15" s="2">
        <f>VLOOKUP($A15,Цены!$A$2:$AF$100,10,0)*VLOOKUP($A15,Корзина!$A$4:$D$106,4,0)</f>
        <v>520</v>
      </c>
      <c r="K15" s="2">
        <f>VLOOKUP($A15,Цены!$A$2:$AF$100,11,0)*VLOOKUP($A15,Корзина!$A$4:$D$106,4,0)</f>
        <v>520</v>
      </c>
      <c r="L15" s="2">
        <f>VLOOKUP($A15,Цены!$A$2:$AF$100,12,0)*VLOOKUP($A15,Корзина!$A$4:$D$106,4,0)</f>
        <v>520</v>
      </c>
      <c r="M15" s="2">
        <f>VLOOKUP($A15,Цены!$A$2:$AF$100,13,0)*VLOOKUP($A15,Корзина!$A$4:$D$106,4,0)</f>
        <v>520</v>
      </c>
      <c r="N15" s="2">
        <f>VLOOKUP($A15,Цены!$A$2:$AF$100,14,0)*VLOOKUP($A15,Корзина!$A$4:$D$106,4,0)</f>
        <v>520</v>
      </c>
      <c r="O15" s="2">
        <f>VLOOKUP($A15,Цены!$A$2:$AF$100,15,0)*VLOOKUP($A15,Корзина!$A$4:$D$106,4,0)</f>
        <v>520</v>
      </c>
      <c r="P15" s="2">
        <f>VLOOKUP($A15,Цены!$A$2:$AF$100,16,0)*VLOOKUP($A15,Корзина!$A$4:$D$106,4,0)</f>
        <v>520</v>
      </c>
      <c r="Q15" s="2">
        <f>VLOOKUP($A15,Цены!$A$2:$AF$100,17,0)*VLOOKUP($A15,Корзина!$A$4:$D$106,4,0)</f>
        <v>520</v>
      </c>
      <c r="R15" s="2">
        <f>VLOOKUP($A15,Цены!$A$2:$AF$100,18,0)*VLOOKUP($A15,Корзина!$A$4:$D$106,4,0)</f>
        <v>520</v>
      </c>
      <c r="S15" s="2">
        <f>VLOOKUP($A15,Цены!$A$2:$AF$100,19,0)*VLOOKUP($A15,Корзина!$A$4:$D$106,4,0)</f>
        <v>520</v>
      </c>
      <c r="T15" s="2">
        <f>VLOOKUP($A15,Цены!$A$2:$AF$100,20,0)*VLOOKUP($A15,Корзина!$A$4:$D$106,4,0)</f>
        <v>520</v>
      </c>
      <c r="U15" s="2">
        <f>VLOOKUP($A15,Цены!$A$2:$AF$100,21,0)*VLOOKUP($A15,Корзина!$A$4:$D$106,4,0)</f>
        <v>520</v>
      </c>
      <c r="V15" s="2">
        <f>VLOOKUP($A15,Цены!$A$2:$AF$100,22,0)*VLOOKUP($A15,Корзина!$A$4:$D$106,4,0)</f>
        <v>520</v>
      </c>
      <c r="W15" s="2">
        <f>VLOOKUP($A15,Цены!$A$2:$AF$100,23,0)*VLOOKUP($A15,Корзина!$A$4:$D$106,4,0)</f>
        <v>520</v>
      </c>
      <c r="X15" s="2">
        <f>VLOOKUP($A15,Цены!$A$2:$AF$100,24,0)*VLOOKUP($A15,Корзина!$A$4:$D$106,4,0)</f>
        <v>520</v>
      </c>
      <c r="Y15" s="2">
        <f>VLOOKUP($A15,Цены!$A$2:$AF$100,25,0)*VLOOKUP($A15,Корзина!$A$4:$D$106,4,0)</f>
        <v>520</v>
      </c>
      <c r="Z15" s="2">
        <f>VLOOKUP($A15,Цены!$A$2:$AF$100,26,0)*VLOOKUP($A15,Корзина!$A$4:$D$106,4,0)</f>
        <v>520</v>
      </c>
      <c r="AA15" s="2">
        <f>VLOOKUP($A15,Цены!$A$2:$AF$100,27,0)*VLOOKUP($A15,Корзина!$A$4:$D$106,4,0)</f>
        <v>520</v>
      </c>
      <c r="AB15" s="2">
        <f>VLOOKUP($A15,Цены!$A$2:$AF$100,28,0)*VLOOKUP($A15,Корзина!$A$4:$D$106,4,0)</f>
        <v>520</v>
      </c>
      <c r="AC15" s="2">
        <f>VLOOKUP($A15,Цены!$A$2:$CF$100,29,0)*VLOOKUP($A15,Корзина!$A$4:$D$106,4,0)</f>
        <v>520</v>
      </c>
      <c r="AD15" s="2">
        <f>VLOOKUP($A15,Цены!$A$2:$CF$100,30,0)*VLOOKUP($A15,Корзина!$A$4:$D$106,4,0)</f>
        <v>520</v>
      </c>
      <c r="AE15" s="2">
        <f>VLOOKUP($A15,Цены!$A$2:$CF$100,31,0)*VLOOKUP($A15,Корзина!$A$4:$D$106,4,0)</f>
        <v>520</v>
      </c>
      <c r="AF15" s="2">
        <f>VLOOKUP($A15,Цены!$A$2:$CF$100,32,0)*VLOOKUP($A15,Корзина!$A$4:$D$106,4,0)</f>
        <v>520</v>
      </c>
      <c r="AG15" s="2">
        <f>VLOOKUP($A15,Цены!$A$2:$CF$100,33,0)*VLOOKUP($A15,Корзина!$A$4:$D$106,4,0)</f>
        <v>520</v>
      </c>
    </row>
    <row r="16" spans="1:33" ht="12.75">
      <c r="A16" s="2" t="s">
        <v>9</v>
      </c>
      <c r="B16" s="2"/>
      <c r="C16" s="2" t="s">
        <v>171</v>
      </c>
      <c r="D16" s="2">
        <f>VLOOKUP($A16,Цены!$A$2:$F$100,4,0)*VLOOKUP($A16,Корзина!$A$4:$D$106,4,0)</f>
        <v>0</v>
      </c>
      <c r="E16" s="2">
        <f>VLOOKUP($A16,Цены!$A$2:$F$100,5,0)*VLOOKUP($A16,Корзина!$A$4:$D$106,4,0)</f>
        <v>0</v>
      </c>
      <c r="F16" s="2">
        <f>VLOOKUP($A16,Цены!$A$2:$F$100,6,0)*VLOOKUP($A16,Корзина!$A$4:$D$106,4,0)</f>
        <v>0</v>
      </c>
      <c r="G16" s="2">
        <f>VLOOKUP($A16,Цены!$A$2:$G$100,7,0)*VLOOKUP($A16,Корзина!$A$4:$D$106,4,0)</f>
        <v>0</v>
      </c>
      <c r="H16" s="2">
        <f>VLOOKUP($A16,Цены!$A$2:$AF$100,8,0)*VLOOKUP($A16,Корзина!$A$4:$D$106,4,0)</f>
        <v>0</v>
      </c>
      <c r="I16" s="2">
        <f>VLOOKUP($A16,Цены!$A$2:$AF$100,9,0)*VLOOKUP($A16,Корзина!$A$4:$D$106,4,0)</f>
        <v>0</v>
      </c>
      <c r="J16" s="2">
        <f>VLOOKUP($A16,Цены!$A$2:$AF$100,10,0)*VLOOKUP($A16,Корзина!$A$4:$D$106,4,0)</f>
        <v>0</v>
      </c>
      <c r="K16" s="2">
        <f>VLOOKUP($A16,Цены!$A$2:$AF$100,11,0)*VLOOKUP($A16,Корзина!$A$4:$D$106,4,0)</f>
        <v>0</v>
      </c>
      <c r="L16" s="2">
        <f>VLOOKUP($A16,Цены!$A$2:$AF$100,12,0)*VLOOKUP($A16,Корзина!$A$4:$D$106,4,0)</f>
        <v>0</v>
      </c>
      <c r="M16" s="2">
        <f>VLOOKUP($A16,Цены!$A$2:$AF$100,13,0)*VLOOKUP($A16,Корзина!$A$4:$D$106,4,0)</f>
        <v>0</v>
      </c>
      <c r="N16" s="2">
        <f>VLOOKUP($A16,Цены!$A$2:$AF$100,14,0)*VLOOKUP($A16,Корзина!$A$4:$D$106,4,0)</f>
        <v>0</v>
      </c>
      <c r="O16" s="2">
        <f>VLOOKUP($A16,Цены!$A$2:$AF$100,15,0)*VLOOKUP($A16,Корзина!$A$4:$D$106,4,0)</f>
        <v>0</v>
      </c>
      <c r="P16" s="2">
        <f>VLOOKUP($A16,Цены!$A$2:$AF$100,16,0)*VLOOKUP($A16,Корзина!$A$4:$D$106,4,0)</f>
        <v>0</v>
      </c>
      <c r="Q16" s="2">
        <f>VLOOKUP($A16,Цены!$A$2:$AF$100,17,0)*VLOOKUP($A16,Корзина!$A$4:$D$106,4,0)</f>
        <v>0</v>
      </c>
      <c r="R16" s="2">
        <f>VLOOKUP($A16,Цены!$A$2:$AF$100,18,0)*VLOOKUP($A16,Корзина!$A$4:$D$106,4,0)</f>
        <v>0</v>
      </c>
      <c r="S16" s="2">
        <f>VLOOKUP($A16,Цены!$A$2:$AF$100,19,0)*VLOOKUP($A16,Корзина!$A$4:$D$106,4,0)</f>
        <v>0</v>
      </c>
      <c r="T16" s="2">
        <f>VLOOKUP($A16,Цены!$A$2:$AF$100,20,0)*VLOOKUP($A16,Корзина!$A$4:$D$106,4,0)</f>
        <v>0</v>
      </c>
      <c r="U16" s="2">
        <f>VLOOKUP($A16,Цены!$A$2:$AF$100,21,0)*VLOOKUP($A16,Корзина!$A$4:$D$106,4,0)</f>
        <v>0</v>
      </c>
      <c r="V16" s="2">
        <f>VLOOKUP($A16,Цены!$A$2:$AF$100,22,0)*VLOOKUP($A16,Корзина!$A$4:$D$106,4,0)</f>
        <v>0</v>
      </c>
      <c r="W16" s="2">
        <f>VLOOKUP($A16,Цены!$A$2:$AF$100,23,0)*VLOOKUP($A16,Корзина!$A$4:$D$106,4,0)</f>
        <v>0</v>
      </c>
      <c r="X16" s="2">
        <f>VLOOKUP($A16,Цены!$A$2:$AF$100,24,0)*VLOOKUP($A16,Корзина!$A$4:$D$106,4,0)</f>
        <v>0</v>
      </c>
      <c r="Y16" s="2">
        <f>VLOOKUP($A16,Цены!$A$2:$AF$100,25,0)*VLOOKUP($A16,Корзина!$A$4:$D$106,4,0)</f>
        <v>0</v>
      </c>
      <c r="Z16" s="2">
        <f>VLOOKUP($A16,Цены!$A$2:$AF$100,26,0)*VLOOKUP($A16,Корзина!$A$4:$D$106,4,0)</f>
        <v>0</v>
      </c>
      <c r="AA16" s="2">
        <f>VLOOKUP($A16,Цены!$A$2:$AF$100,27,0)*VLOOKUP($A16,Корзина!$A$4:$D$106,4,0)</f>
        <v>0</v>
      </c>
      <c r="AB16" s="2">
        <f>VLOOKUP($A16,Цены!$A$2:$AF$100,28,0)*VLOOKUP($A16,Корзина!$A$4:$D$106,4,0)</f>
        <v>0</v>
      </c>
      <c r="AC16" s="2">
        <f>VLOOKUP($A16,Цены!$A$2:$CF$100,29,0)*VLOOKUP($A16,Корзина!$A$4:$D$106,4,0)</f>
        <v>0</v>
      </c>
      <c r="AD16" s="2">
        <f>VLOOKUP($A16,Цены!$A$2:$CF$100,30,0)*VLOOKUP($A16,Корзина!$A$4:$D$106,4,0)</f>
        <v>0</v>
      </c>
      <c r="AE16" s="2">
        <f>VLOOKUP($A16,Цены!$A$2:$CF$100,31,0)*VLOOKUP($A16,Корзина!$A$4:$D$106,4,0)</f>
        <v>0</v>
      </c>
      <c r="AF16" s="2">
        <f>VLOOKUP($A16,Цены!$A$2:$CF$100,32,0)*VLOOKUP($A16,Корзина!$A$4:$D$106,4,0)</f>
        <v>0</v>
      </c>
      <c r="AG16" s="2">
        <f>VLOOKUP($A16,Цены!$A$2:$CF$100,33,0)*VLOOKUP($A16,Корзина!$A$4:$D$106,4,0)</f>
        <v>0</v>
      </c>
    </row>
    <row r="17" spans="1:33" ht="12.75">
      <c r="A17" s="2" t="s">
        <v>172</v>
      </c>
      <c r="B17" s="2" t="s">
        <v>58</v>
      </c>
      <c r="C17" s="2" t="s">
        <v>59</v>
      </c>
      <c r="D17" s="2">
        <f>VLOOKUP($A17,Цены!$A$2:$F$100,4,0)*VLOOKUP($A17,Корзина!$A$4:$D$106,4,0)</f>
        <v>104.10000000000001</v>
      </c>
      <c r="E17" s="2">
        <f>VLOOKUP($A17,Цены!$A$2:$F$100,5,0)*VLOOKUP($A17,Корзина!$A$4:$D$106,4,0)</f>
        <v>108.60000000000001</v>
      </c>
      <c r="F17" s="2">
        <f>VLOOKUP($A17,Цены!$A$2:$F$100,6,0)*VLOOKUP($A17,Корзина!$A$4:$D$106,4,0)</f>
        <v>103.19999999999999</v>
      </c>
      <c r="G17" s="2">
        <f>VLOOKUP($A17,Цены!$A$2:$G$100,7,0)*VLOOKUP($A17,Корзина!$A$4:$D$106,4,0)</f>
        <v>113.39999999999999</v>
      </c>
      <c r="H17" s="2">
        <f>VLOOKUP($A17,Цены!$A$2:$AF$100,8,0)*VLOOKUP($A17,Корзина!$A$4:$D$106,4,0)</f>
        <v>111.60000000000001</v>
      </c>
      <c r="I17" s="2">
        <f>VLOOKUP($A17,Цены!$A$2:$AF$100,9,0)*VLOOKUP($A17,Корзина!$A$4:$D$106,4,0)</f>
        <v>104.69999999999999</v>
      </c>
      <c r="J17" s="2">
        <f>VLOOKUP($A17,Цены!$A$2:$AF$100,10,0)*VLOOKUP($A17,Корзина!$A$4:$D$106,4,0)</f>
        <v>111.60000000000001</v>
      </c>
      <c r="K17" s="2">
        <f>VLOOKUP($A17,Цены!$A$2:$AF$100,11,0)*VLOOKUP($A17,Корзина!$A$4:$D$106,4,0)</f>
        <v>104.69999999999999</v>
      </c>
      <c r="L17" s="2">
        <f>VLOOKUP($A17,Цены!$A$2:$AF$100,12,0)*VLOOKUP($A17,Корзина!$A$4:$D$106,4,0)</f>
        <v>119.39999999999999</v>
      </c>
      <c r="M17" s="2">
        <f>VLOOKUP($A17,Цены!$A$2:$AF$100,13,0)*VLOOKUP($A17,Корзина!$A$4:$D$106,4,0)</f>
        <v>129</v>
      </c>
      <c r="N17" s="2">
        <f>VLOOKUP($A17,Цены!$A$2:$AF$100,14,0)*VLOOKUP($A17,Корзина!$A$4:$D$106,4,0)</f>
        <v>128.39999999999998</v>
      </c>
      <c r="O17" s="2">
        <f>VLOOKUP($A17,Цены!$A$2:$AF$100,15,0)*VLOOKUP($A17,Корзина!$A$4:$D$106,4,0)</f>
        <v>124.5</v>
      </c>
      <c r="P17" s="2">
        <f>VLOOKUP($A17,Цены!$A$2:$AF$100,16,0)*VLOOKUP($A17,Корзина!$A$4:$D$106,4,0)</f>
        <v>116.69999999999999</v>
      </c>
      <c r="Q17" s="2">
        <f>VLOOKUP($A17,Цены!$A$2:$AF$100,17,0)*VLOOKUP($A17,Корзина!$A$4:$D$106,4,0)</f>
        <v>121.19999999999999</v>
      </c>
      <c r="R17" s="2">
        <f>VLOOKUP($A17,Цены!$A$2:$AF$100,18,0)*VLOOKUP($A17,Корзина!$A$4:$D$106,4,0)</f>
        <v>128.7</v>
      </c>
      <c r="S17" s="2">
        <f>VLOOKUP($A17,Цены!$A$2:$AF$100,19,0)*VLOOKUP($A17,Корзина!$A$4:$D$106,4,0)</f>
        <v>128.7</v>
      </c>
      <c r="T17" s="2">
        <f>VLOOKUP($A17,Цены!$A$2:$AF$100,20,0)*VLOOKUP($A17,Корзина!$A$4:$D$106,4,0)</f>
        <v>128.7</v>
      </c>
      <c r="U17" s="2">
        <f>VLOOKUP($A17,Цены!$A$2:$AF$100,21,0)*VLOOKUP($A17,Корзина!$A$4:$D$106,4,0)</f>
        <v>128.39999999999998</v>
      </c>
      <c r="V17" s="2">
        <f>VLOOKUP($A17,Цены!$A$2:$AF$100,22,0)*VLOOKUP($A17,Корзина!$A$4:$D$106,4,0)</f>
        <v>128.39999999999998</v>
      </c>
      <c r="W17" s="2">
        <f>VLOOKUP($A17,Цены!$A$2:$AF$100,23,0)*VLOOKUP($A17,Корзина!$A$4:$D$106,4,0)</f>
        <v>135.60000000000002</v>
      </c>
      <c r="X17" s="2">
        <f>VLOOKUP($A17,Цены!$A$2:$AF$100,24,0)*VLOOKUP($A17,Корзина!$A$4:$D$106,4,0)</f>
        <v>128.7</v>
      </c>
      <c r="Y17" s="2">
        <f>VLOOKUP($A17,Цены!$A$2:$AF$100,25,0)*VLOOKUP($A17,Корзина!$A$4:$D$106,4,0)</f>
        <v>134.10000000000002</v>
      </c>
      <c r="Z17" s="2">
        <f>VLOOKUP($A17,Цены!$A$2:$AF$100,26,0)*VLOOKUP($A17,Корзина!$A$4:$D$106,4,0)</f>
        <v>143.7</v>
      </c>
      <c r="AA17" s="2">
        <f>VLOOKUP($A17,Цены!$A$2:$AF$100,27,0)*VLOOKUP($A17,Корзина!$A$4:$D$106,4,0)</f>
        <v>133.8</v>
      </c>
      <c r="AB17" s="2">
        <f>VLOOKUP($A17,Цены!$A$2:$AF$100,28,0)*VLOOKUP($A17,Корзина!$A$4:$D$106,4,0)</f>
        <v>137.7</v>
      </c>
      <c r="AC17" s="2">
        <f>VLOOKUP($A17,Цены!$A$2:$CF$100,29,0)*VLOOKUP($A17,Корзина!$A$4:$D$106,4,0)</f>
        <v>132.60000000000002</v>
      </c>
      <c r="AD17" s="2">
        <f>VLOOKUP($A17,Цены!$A$2:$CF$100,30,0)*VLOOKUP($A17,Корзина!$A$4:$D$106,4,0)</f>
        <v>132.60000000000002</v>
      </c>
      <c r="AE17" s="2">
        <f>VLOOKUP($A17,Цены!$A$2:$CF$100,31,0)*VLOOKUP($A17,Корзина!$A$4:$D$106,4,0)</f>
        <v>132.60000000000002</v>
      </c>
      <c r="AF17" s="2">
        <f>VLOOKUP($A17,Цены!$A$2:$CF$100,32,0)*VLOOKUP($A17,Корзина!$A$4:$D$106,4,0)</f>
        <v>131.39999999999998</v>
      </c>
      <c r="AG17" s="2">
        <f>VLOOKUP($A17,Цены!$A$2:$CF$100,33,0)*VLOOKUP($A17,Корзина!$A$4:$D$106,4,0)</f>
        <v>131.39999999999998</v>
      </c>
    </row>
    <row r="18" spans="1:33" ht="12.75">
      <c r="A18" s="2" t="s">
        <v>173</v>
      </c>
      <c r="B18" s="2" t="s">
        <v>58</v>
      </c>
      <c r="C18" s="2" t="s">
        <v>60</v>
      </c>
      <c r="D18" s="2">
        <f>VLOOKUP($A18,Цены!$A$2:$F$100,4,0)*VLOOKUP($A18,Корзина!$A$4:$D$106,4,0)</f>
        <v>17.95</v>
      </c>
      <c r="E18" s="2">
        <f>VLOOKUP($A18,Цены!$A$2:$F$100,5,0)*VLOOKUP($A18,Корзина!$A$4:$D$106,4,0)</f>
        <v>17.95</v>
      </c>
      <c r="F18" s="2">
        <f>VLOOKUP($A18,Цены!$A$2:$F$100,6,0)*VLOOKUP($A18,Корзина!$A$4:$D$106,4,0)</f>
        <v>17.95</v>
      </c>
      <c r="G18" s="2">
        <f>VLOOKUP($A18,Цены!$A$2:$G$100,7,0)*VLOOKUP($A18,Корзина!$A$4:$D$106,4,0)</f>
        <v>17.4</v>
      </c>
      <c r="H18" s="2">
        <f>VLOOKUP($A18,Цены!$A$2:$AF$100,8,0)*VLOOKUP($A18,Корзина!$A$4:$D$106,4,0)</f>
        <v>17.45</v>
      </c>
      <c r="I18" s="2">
        <f>VLOOKUP($A18,Цены!$A$2:$AF$100,9,0)*VLOOKUP($A18,Корзина!$A$4:$D$106,4,0)</f>
        <v>17.95</v>
      </c>
      <c r="J18" s="2">
        <f>VLOOKUP($A18,Цены!$A$2:$AF$100,10,0)*VLOOKUP($A18,Корзина!$A$4:$D$106,4,0)</f>
        <v>15.9</v>
      </c>
      <c r="K18" s="2">
        <f>VLOOKUP($A18,Цены!$A$2:$AF$100,11,0)*VLOOKUP($A18,Корзина!$A$4:$D$106,4,0)</f>
        <v>15.9</v>
      </c>
      <c r="L18" s="2">
        <f>VLOOKUP($A18,Цены!$A$2:$AF$100,12,0)*VLOOKUP($A18,Корзина!$A$4:$D$106,4,0)</f>
        <v>19.95</v>
      </c>
      <c r="M18" s="2">
        <f>VLOOKUP($A18,Цены!$A$2:$AF$100,13,0)*VLOOKUP($A18,Корзина!$A$4:$D$106,4,0)</f>
        <v>21.4</v>
      </c>
      <c r="N18" s="2">
        <f>VLOOKUP($A18,Цены!$A$2:$AF$100,14,0)*VLOOKUP($A18,Корзина!$A$4:$D$106,4,0)</f>
        <v>19.75</v>
      </c>
      <c r="O18" s="2">
        <f>VLOOKUP($A18,Цены!$A$2:$AF$100,15,0)*VLOOKUP($A18,Корзина!$A$4:$D$106,4,0)</f>
        <v>20.2</v>
      </c>
      <c r="P18" s="2">
        <f>VLOOKUP($A18,Цены!$A$2:$AF$100,16,0)*VLOOKUP($A18,Корзина!$A$4:$D$106,4,0)</f>
        <v>22.75</v>
      </c>
      <c r="Q18" s="2">
        <f>VLOOKUP($A18,Цены!$A$2:$AF$100,17,0)*VLOOKUP($A18,Корзина!$A$4:$D$106,4,0)</f>
        <v>19.95</v>
      </c>
      <c r="R18" s="2">
        <f>VLOOKUP($A18,Цены!$A$2:$AF$100,18,0)*VLOOKUP($A18,Корзина!$A$4:$D$106,4,0)</f>
        <v>20.1</v>
      </c>
      <c r="S18" s="2">
        <f>VLOOKUP($A18,Цены!$A$2:$AF$100,19,0)*VLOOKUP($A18,Корзина!$A$4:$D$106,4,0)</f>
        <v>23.95</v>
      </c>
      <c r="T18" s="2">
        <f>VLOOKUP($A18,Цены!$A$2:$AF$100,20,0)*VLOOKUP($A18,Корзина!$A$4:$D$106,4,0)</f>
        <v>21.35</v>
      </c>
      <c r="U18" s="2">
        <f>VLOOKUP($A18,Цены!$A$2:$AF$100,21,0)*VLOOKUP($A18,Корзина!$A$4:$D$106,4,0)</f>
        <v>21.3</v>
      </c>
      <c r="V18" s="2">
        <f>VLOOKUP($A18,Цены!$A$2:$AF$100,22,0)*VLOOKUP($A18,Корзина!$A$4:$D$106,4,0)</f>
        <v>21.3</v>
      </c>
      <c r="W18" s="2">
        <f>VLOOKUP($A18,Цены!$A$2:$AF$100,23,0)*VLOOKUP($A18,Корзина!$A$4:$D$106,4,0)</f>
        <v>21.3</v>
      </c>
      <c r="X18" s="2">
        <f>VLOOKUP($A18,Цены!$A$2:$AF$100,24,0)*VLOOKUP($A18,Корзина!$A$4:$D$106,4,0)</f>
        <v>22</v>
      </c>
      <c r="Y18" s="2">
        <f>VLOOKUP($A18,Цены!$A$2:$AF$100,25,0)*VLOOKUP($A18,Корзина!$A$4:$D$106,4,0)</f>
        <v>22.45</v>
      </c>
      <c r="Z18" s="2">
        <f>VLOOKUP($A18,Цены!$A$2:$AF$100,26,0)*VLOOKUP($A18,Корзина!$A$4:$D$106,4,0)</f>
        <v>22.1</v>
      </c>
      <c r="AA18" s="2">
        <f>VLOOKUP($A18,Цены!$A$2:$AF$100,27,0)*VLOOKUP($A18,Корзина!$A$4:$D$106,4,0)</f>
        <v>22.1</v>
      </c>
      <c r="AB18" s="2">
        <f>VLOOKUP($A18,Цены!$A$2:$AF$100,28,0)*VLOOKUP($A18,Корзина!$A$4:$D$106,4,0)</f>
        <v>22.2</v>
      </c>
      <c r="AC18" s="2">
        <f>VLOOKUP($A18,Цены!$A$2:$CF$100,29,0)*VLOOKUP($A18,Корзина!$A$4:$D$106,4,0)</f>
        <v>21.75</v>
      </c>
      <c r="AD18" s="2">
        <f>VLOOKUP($A18,Цены!$A$2:$CF$100,30,0)*VLOOKUP($A18,Корзина!$A$4:$D$106,4,0)</f>
        <v>21.65</v>
      </c>
      <c r="AE18" s="2">
        <f>VLOOKUP($A18,Цены!$A$2:$CF$100,31,0)*VLOOKUP($A18,Корзина!$A$4:$D$106,4,0)</f>
        <v>21.65</v>
      </c>
      <c r="AF18" s="2">
        <f>VLOOKUP($A18,Цены!$A$2:$CF$100,32,0)*VLOOKUP($A18,Корзина!$A$4:$D$106,4,0)</f>
        <v>21.5</v>
      </c>
      <c r="AG18" s="2">
        <f>VLOOKUP($A18,Цены!$A$2:$CF$100,33,0)*VLOOKUP($A18,Корзина!$A$4:$D$106,4,0)</f>
        <v>21.5</v>
      </c>
    </row>
    <row r="19" spans="1:33" ht="12.75">
      <c r="A19" s="2" t="s">
        <v>174</v>
      </c>
      <c r="B19" s="2" t="s">
        <v>61</v>
      </c>
      <c r="C19" s="2" t="s">
        <v>62</v>
      </c>
      <c r="D19" s="2">
        <f>VLOOKUP($A19,Цены!$A$2:$F$100,4,0)*VLOOKUP($A19,Корзина!$A$4:$D$106,4,0)</f>
        <v>354</v>
      </c>
      <c r="E19" s="2">
        <f>VLOOKUP($A19,Цены!$A$2:$F$100,5,0)*VLOOKUP($A19,Корзина!$A$4:$D$106,4,0)</f>
        <v>358</v>
      </c>
      <c r="F19" s="2">
        <f>VLOOKUP($A19,Цены!$A$2:$F$100,6,0)*VLOOKUP($A19,Корзина!$A$4:$D$106,4,0)</f>
        <v>346</v>
      </c>
      <c r="G19" s="2">
        <f>VLOOKUP($A19,Цены!$A$2:$G$100,7,0)*VLOOKUP($A19,Корзина!$A$4:$D$106,4,0)</f>
        <v>340</v>
      </c>
      <c r="H19" s="2">
        <f>VLOOKUP($A19,Цены!$A$2:$AF$100,8,0)*VLOOKUP($A19,Корзина!$A$4:$D$106,4,0)</f>
        <v>332</v>
      </c>
      <c r="I19" s="2">
        <f>VLOOKUP($A19,Цены!$A$2:$AF$100,9,0)*VLOOKUP($A19,Корзина!$A$4:$D$106,4,0)</f>
        <v>364</v>
      </c>
      <c r="J19" s="2">
        <f>VLOOKUP($A19,Цены!$A$2:$AF$100,10,0)*VLOOKUP($A19,Корзина!$A$4:$D$106,4,0)</f>
        <v>358</v>
      </c>
      <c r="K19" s="2">
        <f>VLOOKUP($A19,Цены!$A$2:$AF$100,11,0)*VLOOKUP($A19,Корзина!$A$4:$D$106,4,0)</f>
        <v>364</v>
      </c>
      <c r="L19" s="2">
        <f>VLOOKUP($A19,Цены!$A$2:$AF$100,12,0)*VLOOKUP($A19,Корзина!$A$4:$D$106,4,0)</f>
        <v>390</v>
      </c>
      <c r="M19" s="2">
        <f>VLOOKUP($A19,Цены!$A$2:$AF$100,13,0)*VLOOKUP($A19,Корзина!$A$4:$D$106,4,0)</f>
        <v>380</v>
      </c>
      <c r="N19" s="2">
        <f>VLOOKUP($A19,Цены!$A$2:$AF$100,14,0)*VLOOKUP($A19,Корзина!$A$4:$D$106,4,0)</f>
        <v>398</v>
      </c>
      <c r="O19" s="2">
        <f>VLOOKUP($A19,Цены!$A$2:$AF$100,15,0)*VLOOKUP($A19,Корзина!$A$4:$D$106,4,0)</f>
        <v>398</v>
      </c>
      <c r="P19" s="2">
        <f>VLOOKUP($A19,Цены!$A$2:$AF$100,16,0)*VLOOKUP($A19,Корзина!$A$4:$D$106,4,0)</f>
        <v>398</v>
      </c>
      <c r="Q19" s="2">
        <f>VLOOKUP($A19,Цены!$A$2:$AF$100,17,0)*VLOOKUP($A19,Корзина!$A$4:$D$106,4,0)</f>
        <v>392</v>
      </c>
      <c r="R19" s="2">
        <f>VLOOKUP($A19,Цены!$A$2:$AF$100,18,0)*VLOOKUP($A19,Корзина!$A$4:$D$106,4,0)</f>
        <v>400</v>
      </c>
      <c r="S19" s="2">
        <f>VLOOKUP($A19,Цены!$A$2:$AF$100,19,0)*VLOOKUP($A19,Корзина!$A$4:$D$106,4,0)</f>
        <v>420</v>
      </c>
      <c r="T19" s="2">
        <f>VLOOKUP($A19,Цены!$A$2:$AF$100,20,0)*VLOOKUP($A19,Корзина!$A$4:$D$106,4,0)</f>
        <v>434</v>
      </c>
      <c r="U19" s="2">
        <f>VLOOKUP($A19,Цены!$A$2:$AF$100,21,0)*VLOOKUP($A19,Корзина!$A$4:$D$106,4,0)</f>
        <v>410</v>
      </c>
      <c r="V19" s="2">
        <f>VLOOKUP($A19,Цены!$A$2:$AF$100,22,0)*VLOOKUP($A19,Корзина!$A$4:$D$106,4,0)</f>
        <v>418</v>
      </c>
      <c r="W19" s="2">
        <f>VLOOKUP($A19,Цены!$A$2:$AF$100,23,0)*VLOOKUP($A19,Корзина!$A$4:$D$106,4,0)</f>
        <v>420</v>
      </c>
      <c r="X19" s="2">
        <f>VLOOKUP($A19,Цены!$A$2:$AF$100,24,0)*VLOOKUP($A19,Корзина!$A$4:$D$106,4,0)</f>
        <v>478</v>
      </c>
      <c r="Y19" s="2">
        <f>VLOOKUP($A19,Цены!$A$2:$AF$100,25,0)*VLOOKUP($A19,Корзина!$A$4:$D$106,4,0)</f>
        <v>418</v>
      </c>
      <c r="Z19" s="2">
        <f>VLOOKUP($A19,Цены!$A$2:$AF$100,26,0)*VLOOKUP($A19,Корзина!$A$4:$D$106,4,0)</f>
        <v>418</v>
      </c>
      <c r="AA19" s="2">
        <f>VLOOKUP($A19,Цены!$A$2:$AF$100,27,0)*VLOOKUP($A19,Корзина!$A$4:$D$106,4,0)</f>
        <v>438</v>
      </c>
      <c r="AB19" s="2">
        <f>VLOOKUP($A19,Цены!$A$2:$AF$100,28,0)*VLOOKUP($A19,Корзина!$A$4:$D$106,4,0)</f>
        <v>434</v>
      </c>
      <c r="AC19" s="2">
        <f>VLOOKUP($A19,Цены!$A$2:$CF$100,29,0)*VLOOKUP($A19,Корзина!$A$4:$D$106,4,0)</f>
        <v>424</v>
      </c>
      <c r="AD19" s="2">
        <f>VLOOKUP($A19,Цены!$A$2:$CF$100,30,0)*VLOOKUP($A19,Корзина!$A$4:$D$106,4,0)</f>
        <v>424</v>
      </c>
      <c r="AE19" s="2">
        <f>VLOOKUP($A19,Цены!$A$2:$CF$100,31,0)*VLOOKUP($A19,Корзина!$A$4:$D$106,4,0)</f>
        <v>438</v>
      </c>
      <c r="AF19" s="2">
        <f>VLOOKUP($A19,Цены!$A$2:$CF$100,32,0)*VLOOKUP($A19,Корзина!$A$4:$D$106,4,0)</f>
        <v>430</v>
      </c>
      <c r="AG19" s="2">
        <f>VLOOKUP($A19,Цены!$A$2:$CF$100,33,0)*VLOOKUP($A19,Корзина!$A$4:$D$106,4,0)</f>
        <v>422</v>
      </c>
    </row>
    <row r="20" spans="1:33" ht="12.75">
      <c r="A20" s="2" t="s">
        <v>175</v>
      </c>
      <c r="B20" s="2" t="s">
        <v>271</v>
      </c>
      <c r="C20" s="2" t="s">
        <v>64</v>
      </c>
      <c r="D20" s="2">
        <f>VLOOKUP($A20,Цены!$A$2:$F$100,4,0)*VLOOKUP($A20,Корзина!$A$4:$D$106,4,0)</f>
        <v>15.543000000000001</v>
      </c>
      <c r="E20" s="2">
        <f>VLOOKUP($A20,Цены!$A$2:$F$100,5,0)*VLOOKUP($A20,Корзина!$A$4:$D$106,4,0)</f>
        <v>15.378000000000002</v>
      </c>
      <c r="F20" s="2">
        <f>VLOOKUP($A20,Цены!$A$2:$F$100,6,0)*VLOOKUP($A20,Корзина!$A$4:$D$106,4,0)</f>
        <v>15.113999999999999</v>
      </c>
      <c r="G20" s="2">
        <f>VLOOKUP($A20,Цены!$A$2:$G$100,7,0)*VLOOKUP($A20,Корзина!$A$4:$D$106,4,0)</f>
        <v>16.005</v>
      </c>
      <c r="H20" s="2">
        <f>VLOOKUP($A20,Цены!$A$2:$AF$100,8,0)*VLOOKUP($A20,Корзина!$A$4:$D$106,4,0)</f>
        <v>16.467</v>
      </c>
      <c r="I20" s="2">
        <f>VLOOKUP($A20,Цены!$A$2:$AF$100,9,0)*VLOOKUP($A20,Корзина!$A$4:$D$106,4,0)</f>
        <v>16.467</v>
      </c>
      <c r="J20" s="2">
        <f>VLOOKUP($A20,Цены!$A$2:$AF$100,10,0)*VLOOKUP($A20,Корзина!$A$4:$D$106,4,0)</f>
        <v>16.5</v>
      </c>
      <c r="K20" s="2">
        <f>VLOOKUP($A20,Цены!$A$2:$AF$100,11,0)*VLOOKUP($A20,Корзина!$A$4:$D$106,4,0)</f>
        <v>16.5</v>
      </c>
      <c r="L20" s="2">
        <f>VLOOKUP($A20,Цены!$A$2:$AF$100,12,0)*VLOOKUP($A20,Корзина!$A$4:$D$106,4,0)</f>
        <v>16.5</v>
      </c>
      <c r="M20" s="2">
        <f>VLOOKUP($A20,Цены!$A$2:$AF$100,13,0)*VLOOKUP($A20,Корзина!$A$4:$D$106,4,0)</f>
        <v>19.305</v>
      </c>
      <c r="N20" s="2">
        <f>VLOOKUP($A20,Цены!$A$2:$AF$100,14,0)*VLOOKUP($A20,Корзина!$A$4:$D$106,4,0)</f>
        <v>19.305</v>
      </c>
      <c r="O20" s="2">
        <f>VLOOKUP($A20,Цены!$A$2:$AF$100,15,0)*VLOOKUP($A20,Корзина!$A$4:$D$106,4,0)</f>
        <v>18.546000000000003</v>
      </c>
      <c r="P20" s="2">
        <f>VLOOKUP($A20,Цены!$A$2:$AF$100,16,0)*VLOOKUP($A20,Корзина!$A$4:$D$106,4,0)</f>
        <v>18.546000000000003</v>
      </c>
      <c r="Q20" s="2">
        <f>VLOOKUP($A20,Цены!$A$2:$AF$100,17,0)*VLOOKUP($A20,Корзина!$A$4:$D$106,4,0)</f>
        <v>19.668000000000003</v>
      </c>
      <c r="R20" s="2">
        <f>VLOOKUP($A20,Цены!$A$2:$AF$100,18,0)*VLOOKUP($A20,Корзина!$A$4:$D$106,4,0)</f>
        <v>19.668000000000003</v>
      </c>
      <c r="S20" s="2">
        <f>VLOOKUP($A20,Цены!$A$2:$AF$100,19,0)*VLOOKUP($A20,Корзина!$A$4:$D$106,4,0)</f>
        <v>22.737000000000002</v>
      </c>
      <c r="T20" s="2">
        <f>VLOOKUP($A20,Цены!$A$2:$AF$100,20,0)*VLOOKUP($A20,Корзина!$A$4:$D$106,4,0)</f>
        <v>22.308</v>
      </c>
      <c r="U20" s="2">
        <f>VLOOKUP($A20,Цены!$A$2:$AF$100,21,0)*VLOOKUP($A20,Корзина!$A$4:$D$106,4,0)</f>
        <v>22.308</v>
      </c>
      <c r="V20" s="2">
        <f>VLOOKUP($A20,Цены!$A$2:$AF$100,22,0)*VLOOKUP($A20,Корзина!$A$4:$D$106,4,0)</f>
        <v>22.308</v>
      </c>
      <c r="W20" s="2">
        <f>VLOOKUP($A20,Цены!$A$2:$AF$100,23,0)*VLOOKUP($A20,Корзина!$A$4:$D$106,4,0)</f>
        <v>21.912000000000003</v>
      </c>
      <c r="X20" s="2">
        <f>VLOOKUP($A20,Цены!$A$2:$AF$100,24,0)*VLOOKUP($A20,Корзина!$A$4:$D$106,4,0)</f>
        <v>22.572000000000003</v>
      </c>
      <c r="Y20" s="2">
        <f>VLOOKUP($A20,Цены!$A$2:$AF$100,25,0)*VLOOKUP($A20,Корзина!$A$4:$D$106,4,0)</f>
        <v>24.717000000000002</v>
      </c>
      <c r="Z20" s="2">
        <f>VLOOKUP($A20,Цены!$A$2:$AF$100,26,0)*VLOOKUP($A20,Корзина!$A$4:$D$106,4,0)</f>
        <v>22.671000000000003</v>
      </c>
      <c r="AA20" s="2">
        <f>VLOOKUP($A20,Цены!$A$2:$AF$100,27,0)*VLOOKUP($A20,Корзина!$A$4:$D$106,4,0)</f>
        <v>22.671000000000003</v>
      </c>
      <c r="AB20" s="2">
        <f>VLOOKUP($A20,Цены!$A$2:$AF$100,28,0)*VLOOKUP($A20,Корзина!$A$4:$D$106,4,0)</f>
        <v>22.605</v>
      </c>
      <c r="AC20" s="2">
        <f>VLOOKUP($A20,Цены!$A$2:$CF$100,29,0)*VLOOKUP($A20,Корзина!$A$4:$D$106,4,0)</f>
        <v>22.407000000000004</v>
      </c>
      <c r="AD20" s="2">
        <f>VLOOKUP($A20,Цены!$A$2:$CF$100,30,0)*VLOOKUP($A20,Корзина!$A$4:$D$106,4,0)</f>
        <v>22.407000000000004</v>
      </c>
      <c r="AE20" s="2">
        <f>VLOOKUP($A20,Цены!$A$2:$CF$100,31,0)*VLOOKUP($A20,Корзина!$A$4:$D$106,4,0)</f>
        <v>22.704</v>
      </c>
      <c r="AF20" s="2">
        <f>VLOOKUP($A20,Цены!$A$2:$CF$100,32,0)*VLOOKUP($A20,Корзина!$A$4:$D$106,4,0)</f>
        <v>22.176000000000002</v>
      </c>
      <c r="AG20" s="2">
        <f>VLOOKUP($A20,Цены!$A$2:$CF$100,33,0)*VLOOKUP($A20,Корзина!$A$4:$D$106,4,0)</f>
        <v>19.899</v>
      </c>
    </row>
    <row r="21" spans="1:33" ht="12.75">
      <c r="A21" s="2" t="s">
        <v>176</v>
      </c>
      <c r="B21" s="2" t="s">
        <v>264</v>
      </c>
      <c r="C21" s="2" t="s">
        <v>65</v>
      </c>
      <c r="D21" s="2">
        <f>VLOOKUP($A21,Цены!$A$2:$F$100,4,0)*VLOOKUP($A21,Корзина!$A$4:$D$106,4,0)</f>
        <v>4.38</v>
      </c>
      <c r="E21" s="2">
        <f>VLOOKUP($A21,Цены!$A$2:$F$100,5,0)*VLOOKUP($A21,Корзина!$A$4:$D$106,4,0)</f>
        <v>4.38</v>
      </c>
      <c r="F21" s="2">
        <f>VLOOKUP($A21,Цены!$A$2:$F$100,6,0)*VLOOKUP($A21,Корзина!$A$4:$D$106,4,0)</f>
        <v>4.14</v>
      </c>
      <c r="G21" s="2">
        <f>VLOOKUP($A21,Цены!$A$2:$G$100,7,0)*VLOOKUP($A21,Корзина!$A$4:$D$106,4,0)</f>
        <v>4.36</v>
      </c>
      <c r="H21" s="2">
        <f>VLOOKUP($A21,Цены!$A$2:$AF$100,8,0)*VLOOKUP($A21,Корзина!$A$4:$D$106,4,0)</f>
        <v>4.36</v>
      </c>
      <c r="I21" s="2">
        <f>VLOOKUP($A21,Цены!$A$2:$AF$100,9,0)*VLOOKUP($A21,Корзина!$A$4:$D$106,4,0)</f>
        <v>4.38</v>
      </c>
      <c r="J21" s="2">
        <f>VLOOKUP($A21,Цены!$A$2:$AF$100,10,0)*VLOOKUP($A21,Корзина!$A$4:$D$106,4,0)</f>
        <v>4.5200000000000005</v>
      </c>
      <c r="K21" s="2">
        <f>VLOOKUP($A21,Цены!$A$2:$AF$100,11,0)*VLOOKUP($A21,Корзина!$A$4:$D$106,4,0)</f>
        <v>4.5200000000000005</v>
      </c>
      <c r="L21" s="2">
        <f>VLOOKUP($A21,Цены!$A$2:$AF$100,12,0)*VLOOKUP($A21,Корзина!$A$4:$D$106,4,0)</f>
        <v>4.5200000000000005</v>
      </c>
      <c r="M21" s="2">
        <f>VLOOKUP($A21,Цены!$A$2:$AF$100,13,0)*VLOOKUP($A21,Корзина!$A$4:$D$106,4,0)</f>
        <v>4.5200000000000005</v>
      </c>
      <c r="N21" s="2">
        <f>VLOOKUP($A21,Цены!$A$2:$AF$100,14,0)*VLOOKUP($A21,Корзина!$A$4:$D$106,4,0)</f>
        <v>5.7</v>
      </c>
      <c r="O21" s="2">
        <f>VLOOKUP($A21,Цены!$A$2:$AF$100,15,0)*VLOOKUP($A21,Корзина!$A$4:$D$106,4,0)</f>
        <v>6.0600000000000005</v>
      </c>
      <c r="P21" s="2">
        <f>VLOOKUP($A21,Цены!$A$2:$AF$100,16,0)*VLOOKUP($A21,Корзина!$A$4:$D$106,4,0)</f>
        <v>6.0600000000000005</v>
      </c>
      <c r="Q21" s="2">
        <f>VLOOKUP($A21,Цены!$A$2:$AF$100,17,0)*VLOOKUP($A21,Корзина!$A$4:$D$106,4,0)</f>
        <v>6.0600000000000005</v>
      </c>
      <c r="R21" s="2">
        <f>VLOOKUP($A21,Цены!$A$2:$AF$100,18,0)*VLOOKUP($A21,Корзина!$A$4:$D$106,4,0)</f>
        <v>6.58</v>
      </c>
      <c r="S21" s="2">
        <f>VLOOKUP($A21,Цены!$A$2:$AF$100,19,0)*VLOOKUP($A21,Корзина!$A$4:$D$106,4,0)</f>
        <v>6.58</v>
      </c>
      <c r="T21" s="2">
        <f>VLOOKUP($A21,Цены!$A$2:$AF$100,20,0)*VLOOKUP($A21,Корзина!$A$4:$D$106,4,0)</f>
        <v>6.56</v>
      </c>
      <c r="U21" s="2">
        <f>VLOOKUP($A21,Цены!$A$2:$AF$100,21,0)*VLOOKUP($A21,Корзина!$A$4:$D$106,4,0)</f>
        <v>6.56</v>
      </c>
      <c r="V21" s="2">
        <f>VLOOKUP($A21,Цены!$A$2:$AF$100,22,0)*VLOOKUP($A21,Корзина!$A$4:$D$106,4,0)</f>
        <v>6.56</v>
      </c>
      <c r="W21" s="2">
        <f>VLOOKUP($A21,Цены!$A$2:$AF$100,23,0)*VLOOKUP($A21,Корзина!$A$4:$D$106,4,0)</f>
        <v>6.76</v>
      </c>
      <c r="X21" s="2">
        <f>VLOOKUP($A21,Цены!$A$2:$AF$100,24,0)*VLOOKUP($A21,Корзина!$A$4:$D$106,4,0)</f>
        <v>6.56</v>
      </c>
      <c r="Y21" s="2">
        <f>VLOOKUP($A21,Цены!$A$2:$AF$100,25,0)*VLOOKUP($A21,Корзина!$A$4:$D$106,4,0)</f>
        <v>6.56</v>
      </c>
      <c r="Z21" s="2">
        <f>VLOOKUP($A21,Цены!$A$2:$AF$100,26,0)*VLOOKUP($A21,Корзина!$A$4:$D$106,4,0)</f>
        <v>6.56</v>
      </c>
      <c r="AA21" s="2">
        <f>VLOOKUP($A21,Цены!$A$2:$AF$100,27,0)*VLOOKUP($A21,Корзина!$A$4:$D$106,4,0)</f>
        <v>6.56</v>
      </c>
      <c r="AB21" s="2">
        <f>VLOOKUP($A21,Цены!$A$2:$AF$100,28,0)*VLOOKUP($A21,Корзина!$A$4:$D$106,4,0)</f>
        <v>6.7</v>
      </c>
      <c r="AC21" s="2">
        <f>VLOOKUP($A21,Цены!$A$2:$CF$100,29,0)*VLOOKUP($A21,Корзина!$A$4:$D$106,4,0)</f>
        <v>6.58</v>
      </c>
      <c r="AD21" s="2">
        <f>VLOOKUP($A21,Цены!$A$2:$CF$100,30,0)*VLOOKUP($A21,Корзина!$A$4:$D$106,4,0)</f>
        <v>6.76</v>
      </c>
      <c r="AE21" s="2">
        <f>VLOOKUP($A21,Цены!$A$2:$CF$100,31,0)*VLOOKUP($A21,Корзина!$A$4:$D$106,4,0)</f>
        <v>6.48</v>
      </c>
      <c r="AF21" s="2">
        <f>VLOOKUP($A21,Цены!$A$2:$CF$100,32,0)*VLOOKUP($A21,Корзина!$A$4:$D$106,4,0)</f>
        <v>6.58</v>
      </c>
      <c r="AG21" s="2">
        <f>VLOOKUP($A21,Цены!$A$2:$CF$100,33,0)*VLOOKUP($A21,Корзина!$A$4:$D$106,4,0)</f>
        <v>6.140000000000001</v>
      </c>
    </row>
    <row r="22" spans="1:33" ht="12.75">
      <c r="A22" s="2" t="s">
        <v>177</v>
      </c>
      <c r="B22" s="2" t="s">
        <v>66</v>
      </c>
      <c r="C22" s="2" t="s">
        <v>67</v>
      </c>
      <c r="D22" s="2">
        <f>VLOOKUP($A22,Цены!$A$2:$F$100,4,0)*VLOOKUP($A22,Корзина!$A$4:$D$106,4,0)</f>
        <v>0</v>
      </c>
      <c r="E22" s="2">
        <f>VLOOKUP($A22,Цены!$A$2:$F$100,5,0)*VLOOKUP($A22,Корзина!$A$4:$D$106,4,0)</f>
        <v>0</v>
      </c>
      <c r="F22" s="2">
        <f>VLOOKUP($A22,Цены!$A$2:$F$100,6,0)*VLOOKUP($A22,Корзина!$A$4:$D$106,4,0)</f>
        <v>0</v>
      </c>
      <c r="G22" s="2">
        <f>VLOOKUP($A22,Цены!$A$2:$G$100,7,0)*VLOOKUP($A22,Корзина!$A$4:$D$106,4,0)</f>
        <v>0</v>
      </c>
      <c r="H22" s="2">
        <f>VLOOKUP($A22,Цены!$A$2:$AF$100,8,0)*VLOOKUP($A22,Корзина!$A$4:$D$106,4,0)</f>
        <v>0</v>
      </c>
      <c r="I22" s="2">
        <f>VLOOKUP($A22,Цены!$A$2:$AF$100,9,0)*VLOOKUP($A22,Корзина!$A$4:$D$106,4,0)</f>
        <v>0</v>
      </c>
      <c r="J22" s="2">
        <f>VLOOKUP($A22,Цены!$A$2:$AF$100,10,0)*VLOOKUP($A22,Корзина!$A$4:$D$106,4,0)</f>
        <v>0</v>
      </c>
      <c r="K22" s="2">
        <f>VLOOKUP($A22,Цены!$A$2:$AF$100,11,0)*VLOOKUP($A22,Корзина!$A$4:$D$106,4,0)</f>
        <v>0</v>
      </c>
      <c r="L22" s="2">
        <f>VLOOKUP($A22,Цены!$A$2:$AF$100,12,0)*VLOOKUP($A22,Корзина!$A$4:$D$106,4,0)</f>
        <v>0</v>
      </c>
      <c r="M22" s="2">
        <f>VLOOKUP($A22,Цены!$A$2:$AF$100,13,0)*VLOOKUP($A22,Корзина!$A$4:$D$106,4,0)</f>
        <v>0</v>
      </c>
      <c r="N22" s="2">
        <f>VLOOKUP($A22,Цены!$A$2:$AF$100,14,0)*VLOOKUP($A22,Корзина!$A$4:$D$106,4,0)</f>
        <v>0</v>
      </c>
      <c r="O22" s="2">
        <f>VLOOKUP($A22,Цены!$A$2:$AF$100,15,0)*VLOOKUP($A22,Корзина!$A$4:$D$106,4,0)</f>
        <v>0</v>
      </c>
      <c r="P22" s="2">
        <f>VLOOKUP($A22,Цены!$A$2:$AF$100,16,0)*VLOOKUP($A22,Корзина!$A$4:$D$106,4,0)</f>
        <v>0</v>
      </c>
      <c r="Q22" s="2">
        <f>VLOOKUP($A22,Цены!$A$2:$AF$100,17,0)*VLOOKUP($A22,Корзина!$A$4:$D$106,4,0)</f>
        <v>0</v>
      </c>
      <c r="R22" s="2">
        <f>VLOOKUP($A22,Цены!$A$2:$AF$100,18,0)*VLOOKUP($A22,Корзина!$A$4:$D$106,4,0)</f>
        <v>0</v>
      </c>
      <c r="S22" s="2">
        <f>VLOOKUP($A22,Цены!$A$2:$AF$100,19,0)*VLOOKUP($A22,Корзина!$A$4:$D$106,4,0)</f>
        <v>0</v>
      </c>
      <c r="T22" s="2">
        <f>VLOOKUP($A22,Цены!$A$2:$AF$100,20,0)*VLOOKUP($A22,Корзина!$A$4:$D$106,4,0)</f>
        <v>0</v>
      </c>
      <c r="U22" s="2">
        <f>VLOOKUP($A22,Цены!$A$2:$AF$100,21,0)*VLOOKUP($A22,Корзина!$A$4:$D$106,4,0)</f>
        <v>0</v>
      </c>
      <c r="V22" s="2">
        <f>VLOOKUP($A22,Цены!$A$2:$AF$100,22,0)*VLOOKUP($A22,Корзина!$A$4:$D$106,4,0)</f>
        <v>0</v>
      </c>
      <c r="W22" s="2">
        <f>VLOOKUP($A22,Цены!$A$2:$AF$100,23,0)*VLOOKUP($A22,Корзина!$A$4:$D$106,4,0)</f>
        <v>0</v>
      </c>
      <c r="X22" s="2">
        <f>VLOOKUP($A22,Цены!$A$2:$AF$100,24,0)*VLOOKUP($A22,Корзина!$A$4:$D$106,4,0)</f>
        <v>0</v>
      </c>
      <c r="Y22" s="2">
        <f>VLOOKUP($A22,Цены!$A$2:$AF$100,25,0)*VLOOKUP($A22,Корзина!$A$4:$D$106,4,0)</f>
        <v>0</v>
      </c>
      <c r="Z22" s="2">
        <f>VLOOKUP($A22,Цены!$A$2:$AF$100,26,0)*VLOOKUP($A22,Корзина!$A$4:$D$106,4,0)</f>
        <v>0</v>
      </c>
      <c r="AA22" s="2">
        <f>VLOOKUP($A22,Цены!$A$2:$AF$100,27,0)*VLOOKUP($A22,Корзина!$A$4:$D$106,4,0)</f>
        <v>0</v>
      </c>
      <c r="AB22" s="2">
        <f>VLOOKUP($A22,Цены!$A$2:$AF$100,28,0)*VLOOKUP($A22,Корзина!$A$4:$D$106,4,0)</f>
        <v>0</v>
      </c>
      <c r="AC22" s="2">
        <f>VLOOKUP($A22,Цены!$A$2:$CF$100,29,0)*VLOOKUP($A22,Корзина!$A$4:$D$106,4,0)</f>
        <v>0</v>
      </c>
      <c r="AD22" s="2">
        <f>VLOOKUP($A22,Цены!$A$2:$CF$100,30,0)*VLOOKUP($A22,Корзина!$A$4:$D$106,4,0)</f>
        <v>0</v>
      </c>
      <c r="AE22" s="2">
        <f>VLOOKUP($A22,Цены!$A$2:$CF$100,31,0)*VLOOKUP($A22,Корзина!$A$4:$D$106,4,0)</f>
        <v>0</v>
      </c>
      <c r="AF22" s="2">
        <f>VLOOKUP($A22,Цены!$A$2:$CF$100,32,0)*VLOOKUP($A22,Корзина!$A$4:$D$106,4,0)</f>
        <v>0</v>
      </c>
      <c r="AG22" s="2">
        <f>VLOOKUP($A22,Цены!$A$2:$CF$100,33,0)*VLOOKUP($A22,Корзина!$A$4:$D$106,4,0)</f>
        <v>0</v>
      </c>
    </row>
    <row r="23" spans="1:33" ht="12.75">
      <c r="A23" s="2" t="s">
        <v>178</v>
      </c>
      <c r="B23" s="2" t="s">
        <v>68</v>
      </c>
      <c r="C23" s="2" t="s">
        <v>69</v>
      </c>
      <c r="D23" s="2">
        <f>VLOOKUP($A23,Цены!$A$2:$F$100,4,0)*VLOOKUP($A23,Корзина!$A$4:$D$106,4,0)</f>
        <v>130.9</v>
      </c>
      <c r="E23" s="2">
        <f>VLOOKUP($A23,Цены!$A$2:$F$100,5,0)*VLOOKUP($A23,Корзина!$A$4:$D$106,4,0)</f>
        <v>121.35</v>
      </c>
      <c r="F23" s="2">
        <f>VLOOKUP($A23,Цены!$A$2:$F$100,6,0)*VLOOKUP($A23,Корзина!$A$4:$D$106,4,0)</f>
        <v>114.95</v>
      </c>
      <c r="G23" s="2">
        <f>VLOOKUP($A23,Цены!$A$2:$G$100,7,0)*VLOOKUP($A23,Корзина!$A$4:$D$106,4,0)</f>
        <v>119.95</v>
      </c>
      <c r="H23" s="2">
        <f>VLOOKUP($A23,Цены!$A$2:$AF$100,8,0)*VLOOKUP($A23,Корзина!$A$4:$D$106,4,0)</f>
        <v>122.05</v>
      </c>
      <c r="I23" s="2">
        <f>VLOOKUP($A23,Цены!$A$2:$AF$100,9,0)*VLOOKUP($A23,Корзина!$A$4:$D$106,4,0)</f>
        <v>122.45</v>
      </c>
      <c r="J23" s="2">
        <f>VLOOKUP($A23,Цены!$A$2:$AF$100,10,0)*VLOOKUP($A23,Корзина!$A$4:$D$106,4,0)</f>
        <v>132.95</v>
      </c>
      <c r="K23" s="2">
        <f>VLOOKUP($A23,Цены!$A$2:$AF$100,11,0)*VLOOKUP($A23,Корзина!$A$4:$D$106,4,0)</f>
        <v>132.95</v>
      </c>
      <c r="L23" s="2">
        <f>VLOOKUP($A23,Цены!$A$2:$AF$100,12,0)*VLOOKUP($A23,Корзина!$A$4:$D$106,4,0)</f>
        <v>121.6</v>
      </c>
      <c r="M23" s="2">
        <f>VLOOKUP($A23,Цены!$A$2:$AF$100,13,0)*VLOOKUP($A23,Корзина!$A$4:$D$106,4,0)</f>
        <v>121.6</v>
      </c>
      <c r="N23" s="2">
        <f>VLOOKUP($A23,Цены!$A$2:$AF$100,14,0)*VLOOKUP($A23,Корзина!$A$4:$D$106,4,0)</f>
        <v>121.6</v>
      </c>
      <c r="O23" s="2">
        <f>VLOOKUP($A23,Цены!$A$2:$AF$100,15,0)*VLOOKUP($A23,Корзина!$A$4:$D$106,4,0)</f>
        <v>159.15</v>
      </c>
      <c r="P23" s="2">
        <f>VLOOKUP($A23,Цены!$A$2:$AF$100,16,0)*VLOOKUP($A23,Корзина!$A$4:$D$106,4,0)</f>
        <v>159.15</v>
      </c>
      <c r="Q23" s="2">
        <f>VLOOKUP($A23,Цены!$A$2:$AF$100,17,0)*VLOOKUP($A23,Корзина!$A$4:$D$106,4,0)</f>
        <v>159.15</v>
      </c>
      <c r="R23" s="2">
        <f>VLOOKUP($A23,Цены!$A$2:$AF$100,18,0)*VLOOKUP($A23,Корзина!$A$4:$D$106,4,0)</f>
        <v>149.8</v>
      </c>
      <c r="S23" s="2">
        <f>VLOOKUP($A23,Цены!$A$2:$AF$100,19,0)*VLOOKUP($A23,Корзина!$A$4:$D$106,4,0)</f>
        <v>159.15</v>
      </c>
      <c r="T23" s="2">
        <f>VLOOKUP($A23,Цены!$A$2:$AF$100,20,0)*VLOOKUP($A23,Корзина!$A$4:$D$106,4,0)</f>
        <v>159.1</v>
      </c>
      <c r="U23" s="2">
        <f>VLOOKUP($A23,Цены!$A$2:$AF$100,21,0)*VLOOKUP($A23,Корзина!$A$4:$D$106,4,0)</f>
        <v>144.4</v>
      </c>
      <c r="V23" s="2">
        <f>VLOOKUP($A23,Цены!$A$2:$AF$100,22,0)*VLOOKUP($A23,Корзина!$A$4:$D$106,4,0)</f>
        <v>139</v>
      </c>
      <c r="W23" s="2">
        <f>VLOOKUP($A23,Цены!$A$2:$AF$100,23,0)*VLOOKUP($A23,Корзина!$A$4:$D$106,4,0)</f>
        <v>159.1</v>
      </c>
      <c r="X23" s="2">
        <f>VLOOKUP($A23,Цены!$A$2:$AF$100,24,0)*VLOOKUP($A23,Корзина!$A$4:$D$106,4,0)</f>
        <v>159.95</v>
      </c>
      <c r="Y23" s="2">
        <f>VLOOKUP($A23,Цены!$A$2:$AF$100,25,0)*VLOOKUP($A23,Корзина!$A$4:$D$106,4,0)</f>
        <v>161.25</v>
      </c>
      <c r="Z23" s="2">
        <f>VLOOKUP($A23,Цены!$A$2:$AF$100,26,0)*VLOOKUP($A23,Корзина!$A$4:$D$106,4,0)</f>
        <v>147.75</v>
      </c>
      <c r="AA23" s="2">
        <f>VLOOKUP($A23,Цены!$A$2:$AF$100,27,0)*VLOOKUP($A23,Корзина!$A$4:$D$106,4,0)</f>
        <v>155.75</v>
      </c>
      <c r="AB23" s="2">
        <f>VLOOKUP($A23,Цены!$A$2:$AF$100,28,0)*VLOOKUP($A23,Корзина!$A$4:$D$106,4,0)</f>
        <v>153.4</v>
      </c>
      <c r="AC23" s="2">
        <f>VLOOKUP($A23,Цены!$A$2:$CF$100,29,0)*VLOOKUP($A23,Корзина!$A$4:$D$106,4,0)</f>
        <v>151.7</v>
      </c>
      <c r="AD23" s="2">
        <f>VLOOKUP($A23,Цены!$A$2:$CF$100,30,0)*VLOOKUP($A23,Корзина!$A$4:$D$106,4,0)</f>
        <v>146.85</v>
      </c>
      <c r="AE23" s="2">
        <f>VLOOKUP($A23,Цены!$A$2:$CF$100,31,0)*VLOOKUP($A23,Корзина!$A$4:$D$106,4,0)</f>
        <v>149.1</v>
      </c>
      <c r="AF23" s="2">
        <f>VLOOKUP($A23,Цены!$A$2:$CF$100,32,0)*VLOOKUP($A23,Корзина!$A$4:$D$106,4,0)</f>
        <v>150.8</v>
      </c>
      <c r="AG23" s="2">
        <f>VLOOKUP($A23,Цены!$A$2:$CF$100,33,0)*VLOOKUP($A23,Корзина!$A$4:$D$106,4,0)</f>
        <v>159.4</v>
      </c>
    </row>
    <row r="24" spans="1:33" ht="12.75">
      <c r="A24" s="2" t="s">
        <v>179</v>
      </c>
      <c r="B24" s="2" t="s">
        <v>70</v>
      </c>
      <c r="C24" s="2" t="s">
        <v>144</v>
      </c>
      <c r="D24" s="2">
        <f>VLOOKUP($A24,Цены!$A$2:$F$100,4,0)*VLOOKUP($A24,Корзина!$A$4:$D$106,4,0)</f>
        <v>13.365</v>
      </c>
      <c r="E24" s="2">
        <f>VLOOKUP($A24,Цены!$A$2:$F$100,5,0)*VLOOKUP($A24,Корзина!$A$4:$D$106,4,0)</f>
        <v>13.299</v>
      </c>
      <c r="F24" s="2">
        <f>VLOOKUP($A24,Цены!$A$2:$F$100,6,0)*VLOOKUP($A24,Корзина!$A$4:$D$106,4,0)</f>
        <v>13.266000000000002</v>
      </c>
      <c r="G24" s="2">
        <f>VLOOKUP($A24,Цены!$A$2:$G$100,7,0)*VLOOKUP($A24,Корзина!$A$4:$D$106,4,0)</f>
        <v>13.563</v>
      </c>
      <c r="H24" s="2">
        <f>VLOOKUP($A24,Цены!$A$2:$AF$100,8,0)*VLOOKUP($A24,Корзина!$A$4:$D$106,4,0)</f>
        <v>13.563</v>
      </c>
      <c r="I24" s="2">
        <f>VLOOKUP($A24,Цены!$A$2:$AF$100,9,0)*VLOOKUP($A24,Корзина!$A$4:$D$106,4,0)</f>
        <v>12.474</v>
      </c>
      <c r="J24" s="2">
        <f>VLOOKUP($A24,Цены!$A$2:$AF$100,10,0)*VLOOKUP($A24,Корзина!$A$4:$D$106,4,0)</f>
        <v>12.474</v>
      </c>
      <c r="K24" s="2">
        <f>VLOOKUP($A24,Цены!$A$2:$AF$100,11,0)*VLOOKUP($A24,Корзина!$A$4:$D$106,4,0)</f>
        <v>12.474</v>
      </c>
      <c r="L24" s="2">
        <f>VLOOKUP($A24,Цены!$A$2:$AF$100,12,0)*VLOOKUP($A24,Корзина!$A$4:$D$106,4,0)</f>
        <v>13.563</v>
      </c>
      <c r="M24" s="2">
        <f>VLOOKUP($A24,Цены!$A$2:$AF$100,13,0)*VLOOKUP($A24,Корзина!$A$4:$D$106,4,0)</f>
        <v>11.88</v>
      </c>
      <c r="N24" s="2">
        <f>VLOOKUP($A24,Цены!$A$2:$AF$100,14,0)*VLOOKUP($A24,Корзина!$A$4:$D$106,4,0)</f>
        <v>12.177</v>
      </c>
      <c r="O24" s="2">
        <f>VLOOKUP($A24,Цены!$A$2:$AF$100,15,0)*VLOOKUP($A24,Корзина!$A$4:$D$106,4,0)</f>
        <v>14.223</v>
      </c>
      <c r="P24" s="2">
        <f>VLOOKUP($A24,Цены!$A$2:$AF$100,16,0)*VLOOKUP($A24,Корзина!$A$4:$D$106,4,0)</f>
        <v>14.223</v>
      </c>
      <c r="Q24" s="2">
        <f>VLOOKUP($A24,Цены!$A$2:$AF$100,17,0)*VLOOKUP($A24,Корзина!$A$4:$D$106,4,0)</f>
        <v>14.223</v>
      </c>
      <c r="R24" s="2">
        <f>VLOOKUP($A24,Цены!$A$2:$AF$100,18,0)*VLOOKUP($A24,Корзина!$A$4:$D$106,4,0)</f>
        <v>14.223</v>
      </c>
      <c r="S24" s="2">
        <f>VLOOKUP($A24,Цены!$A$2:$AF$100,19,0)*VLOOKUP($A24,Корзина!$A$4:$D$106,4,0)</f>
        <v>14.223</v>
      </c>
      <c r="T24" s="2">
        <f>VLOOKUP($A24,Цены!$A$2:$AF$100,20,0)*VLOOKUP($A24,Корзина!$A$4:$D$106,4,0)</f>
        <v>14.883000000000001</v>
      </c>
      <c r="U24" s="2">
        <f>VLOOKUP($A24,Цены!$A$2:$AF$100,21,0)*VLOOKUP($A24,Корзина!$A$4:$D$106,4,0)</f>
        <v>14.883000000000001</v>
      </c>
      <c r="V24" s="2">
        <f>VLOOKUP($A24,Цены!$A$2:$AF$100,22,0)*VLOOKUP($A24,Корзина!$A$4:$D$106,4,0)</f>
        <v>16.962</v>
      </c>
      <c r="W24" s="2">
        <f>VLOOKUP($A24,Цены!$A$2:$AF$100,23,0)*VLOOKUP($A24,Корзина!$A$4:$D$106,4,0)</f>
        <v>15.081000000000001</v>
      </c>
      <c r="X24" s="2">
        <f>VLOOKUP($A24,Цены!$A$2:$AF$100,24,0)*VLOOKUP($A24,Корзина!$A$4:$D$106,4,0)</f>
        <v>15.081000000000001</v>
      </c>
      <c r="Y24" s="2">
        <f>VLOOKUP($A24,Цены!$A$2:$AF$100,25,0)*VLOOKUP($A24,Корзина!$A$4:$D$106,4,0)</f>
        <v>15.081000000000001</v>
      </c>
      <c r="Z24" s="2">
        <f>VLOOKUP($A24,Цены!$A$2:$AF$100,26,0)*VLOOKUP($A24,Корзина!$A$4:$D$106,4,0)</f>
        <v>15.642</v>
      </c>
      <c r="AA24" s="2">
        <f>VLOOKUP($A24,Цены!$A$2:$AF$100,27,0)*VLOOKUP($A24,Корзина!$A$4:$D$106,4,0)</f>
        <v>16.401000000000003</v>
      </c>
      <c r="AB24" s="2">
        <f>VLOOKUP($A24,Цены!$A$2:$AF$100,28,0)*VLOOKUP($A24,Корзина!$A$4:$D$106,4,0)</f>
        <v>17.028000000000002</v>
      </c>
      <c r="AC24" s="2">
        <f>VLOOKUP($A24,Цены!$A$2:$CF$100,29,0)*VLOOKUP($A24,Корзина!$A$4:$D$106,4,0)</f>
        <v>17.028000000000002</v>
      </c>
      <c r="AD24" s="2">
        <f>VLOOKUP($A24,Цены!$A$2:$CF$100,30,0)*VLOOKUP($A24,Корзина!$A$4:$D$106,4,0)</f>
        <v>17.490000000000002</v>
      </c>
      <c r="AE24" s="2">
        <f>VLOOKUP($A24,Цены!$A$2:$CF$100,31,0)*VLOOKUP($A24,Корзина!$A$4:$D$106,4,0)</f>
        <v>18.183</v>
      </c>
      <c r="AF24" s="2">
        <f>VLOOKUP($A24,Цены!$A$2:$CF$100,32,0)*VLOOKUP($A24,Корзина!$A$4:$D$106,4,0)</f>
        <v>18.315</v>
      </c>
      <c r="AG24" s="2">
        <f>VLOOKUP($A24,Цены!$A$2:$CF$100,33,0)*VLOOKUP($A24,Корзина!$A$4:$D$106,4,0)</f>
        <v>18.381</v>
      </c>
    </row>
    <row r="25" spans="1:33" ht="12.75">
      <c r="A25" s="2" t="s">
        <v>180</v>
      </c>
      <c r="B25" s="2" t="s">
        <v>71</v>
      </c>
      <c r="C25" s="2" t="s">
        <v>60</v>
      </c>
      <c r="D25" s="2">
        <f>VLOOKUP($A25,Цены!$A$2:$F$100,4,0)*VLOOKUP($A25,Корзина!$A$4:$D$106,4,0)</f>
        <v>16.368000000000002</v>
      </c>
      <c r="E25" s="2">
        <f>VLOOKUP($A25,Цены!$A$2:$F$100,5,0)*VLOOKUP($A25,Корзина!$A$4:$D$106,4,0)</f>
        <v>15.312</v>
      </c>
      <c r="F25" s="2">
        <f>VLOOKUP($A25,Цены!$A$2:$F$100,6,0)*VLOOKUP($A25,Корзина!$A$4:$D$106,4,0)</f>
        <v>15.774</v>
      </c>
      <c r="G25" s="2">
        <f>VLOOKUP($A25,Цены!$A$2:$G$100,7,0)*VLOOKUP($A25,Корзина!$A$4:$D$106,4,0)</f>
        <v>15.576000000000002</v>
      </c>
      <c r="H25" s="2">
        <f>VLOOKUP($A25,Цены!$A$2:$AF$100,8,0)*VLOOKUP($A25,Корзина!$A$4:$D$106,4,0)</f>
        <v>16.797</v>
      </c>
      <c r="I25" s="2">
        <f>VLOOKUP($A25,Цены!$A$2:$AF$100,9,0)*VLOOKUP($A25,Корзина!$A$4:$D$106,4,0)</f>
        <v>17.127</v>
      </c>
      <c r="J25" s="2">
        <f>VLOOKUP($A25,Цены!$A$2:$AF$100,10,0)*VLOOKUP($A25,Корзина!$A$4:$D$106,4,0)</f>
        <v>17.127</v>
      </c>
      <c r="K25" s="2">
        <f>VLOOKUP($A25,Цены!$A$2:$AF$100,11,0)*VLOOKUP($A25,Корзина!$A$4:$D$106,4,0)</f>
        <v>17.127</v>
      </c>
      <c r="L25" s="2">
        <f>VLOOKUP($A25,Цены!$A$2:$AF$100,12,0)*VLOOKUP($A25,Корзина!$A$4:$D$106,4,0)</f>
        <v>17.127</v>
      </c>
      <c r="M25" s="2">
        <f>VLOOKUP($A25,Цены!$A$2:$AF$100,13,0)*VLOOKUP($A25,Корзина!$A$4:$D$106,4,0)</f>
        <v>17.127</v>
      </c>
      <c r="N25" s="2">
        <f>VLOOKUP($A25,Цены!$A$2:$AF$100,14,0)*VLOOKUP($A25,Корзина!$A$4:$D$106,4,0)</f>
        <v>17.127</v>
      </c>
      <c r="O25" s="2">
        <f>VLOOKUP($A25,Цены!$A$2:$AF$100,15,0)*VLOOKUP($A25,Корзина!$A$4:$D$106,4,0)</f>
        <v>19.305</v>
      </c>
      <c r="P25" s="2">
        <f>VLOOKUP($A25,Цены!$A$2:$AF$100,16,0)*VLOOKUP($A25,Корзина!$A$4:$D$106,4,0)</f>
        <v>22.473</v>
      </c>
      <c r="Q25" s="2">
        <f>VLOOKUP($A25,Цены!$A$2:$AF$100,17,0)*VLOOKUP($A25,Корзина!$A$4:$D$106,4,0)</f>
        <v>25.806</v>
      </c>
      <c r="R25" s="2">
        <f>VLOOKUP($A25,Цены!$A$2:$AF$100,18,0)*VLOOKUP($A25,Корзина!$A$4:$D$106,4,0)</f>
        <v>23.463</v>
      </c>
      <c r="S25" s="2">
        <f>VLOOKUP($A25,Цены!$A$2:$AF$100,19,0)*VLOOKUP($A25,Корзина!$A$4:$D$106,4,0)</f>
        <v>25.707000000000004</v>
      </c>
      <c r="T25" s="2">
        <f>VLOOKUP($A25,Цены!$A$2:$AF$100,20,0)*VLOOKUP($A25,Корзина!$A$4:$D$106,4,0)</f>
        <v>25.707000000000004</v>
      </c>
      <c r="U25" s="2">
        <f>VLOOKUP($A25,Цены!$A$2:$AF$100,21,0)*VLOOKUP($A25,Корзина!$A$4:$D$106,4,0)</f>
        <v>24.717000000000002</v>
      </c>
      <c r="V25" s="2">
        <f>VLOOKUP($A25,Цены!$A$2:$AF$100,22,0)*VLOOKUP($A25,Корзина!$A$4:$D$106,4,0)</f>
        <v>24.057000000000002</v>
      </c>
      <c r="W25" s="2">
        <f>VLOOKUP($A25,Цены!$A$2:$AF$100,23,0)*VLOOKUP($A25,Корзина!$A$4:$D$106,4,0)</f>
        <v>24.057000000000002</v>
      </c>
      <c r="X25" s="2">
        <f>VLOOKUP($A25,Цены!$A$2:$AF$100,24,0)*VLOOKUP($A25,Корзина!$A$4:$D$106,4,0)</f>
        <v>23.628</v>
      </c>
      <c r="Y25" s="2">
        <f>VLOOKUP($A25,Цены!$A$2:$AF$100,25,0)*VLOOKUP($A25,Корзина!$A$4:$D$106,4,0)</f>
        <v>24.024</v>
      </c>
      <c r="Z25" s="2">
        <f>VLOOKUP($A25,Цены!$A$2:$AF$100,26,0)*VLOOKUP($A25,Корзина!$A$4:$D$106,4,0)</f>
        <v>21.384</v>
      </c>
      <c r="AA25" s="2">
        <f>VLOOKUP($A25,Цены!$A$2:$AF$100,27,0)*VLOOKUP($A25,Корзина!$A$4:$D$106,4,0)</f>
        <v>21.219</v>
      </c>
      <c r="AB25" s="2">
        <f>VLOOKUP($A25,Цены!$A$2:$AF$100,28,0)*VLOOKUP($A25,Корзина!$A$4:$D$106,4,0)</f>
        <v>23.562000000000005</v>
      </c>
      <c r="AC25" s="2">
        <f>VLOOKUP($A25,Цены!$A$2:$CF$100,29,0)*VLOOKUP($A25,Корзина!$A$4:$D$106,4,0)</f>
        <v>23.397000000000002</v>
      </c>
      <c r="AD25" s="2">
        <f>VLOOKUP($A25,Цены!$A$2:$CF$100,30,0)*VLOOKUP($A25,Корзина!$A$4:$D$106,4,0)</f>
        <v>22.968</v>
      </c>
      <c r="AE25" s="2">
        <f>VLOOKUP($A25,Цены!$A$2:$CF$100,31,0)*VLOOKUP($A25,Корзина!$A$4:$D$106,4,0)</f>
        <v>22.737000000000002</v>
      </c>
      <c r="AF25" s="2">
        <f>VLOOKUP($A25,Цены!$A$2:$CF$100,32,0)*VLOOKUP($A25,Корзина!$A$4:$D$106,4,0)</f>
        <v>21.45</v>
      </c>
      <c r="AG25" s="2">
        <f>VLOOKUP($A25,Цены!$A$2:$CF$100,33,0)*VLOOKUP($A25,Корзина!$A$4:$D$106,4,0)</f>
        <v>19.074</v>
      </c>
    </row>
    <row r="26" spans="1:33" ht="12.75">
      <c r="A26" s="2" t="s">
        <v>12</v>
      </c>
      <c r="B26" s="2" t="s">
        <v>116</v>
      </c>
      <c r="C26" s="2" t="s">
        <v>69</v>
      </c>
      <c r="D26" s="2">
        <f>VLOOKUP($A26,Цены!$A$2:$F$100,4,0)*VLOOKUP($A26,Корзина!$A$4:$D$106,4,0)</f>
        <v>32.2</v>
      </c>
      <c r="E26" s="2">
        <f>VLOOKUP($A26,Цены!$A$2:$F$100,5,0)*VLOOKUP($A26,Корзина!$A$4:$D$106,4,0)</f>
        <v>32.2</v>
      </c>
      <c r="F26" s="2">
        <f>VLOOKUP($A26,Цены!$A$2:$F$100,6,0)*VLOOKUP($A26,Корзина!$A$4:$D$106,4,0)</f>
        <v>32.5</v>
      </c>
      <c r="G26" s="2">
        <f>VLOOKUP($A26,Цены!$A$2:$G$100,7,0)*VLOOKUP($A26,Корзина!$A$4:$D$106,4,0)</f>
        <v>27.9</v>
      </c>
      <c r="H26" s="2">
        <f>VLOOKUP($A26,Цены!$A$2:$AF$100,8,0)*VLOOKUP($A26,Корзина!$A$4:$D$106,4,0)</f>
        <v>26.8</v>
      </c>
      <c r="I26" s="2">
        <f>VLOOKUP($A26,Цены!$A$2:$AF$100,9,0)*VLOOKUP($A26,Корзина!$A$4:$D$106,4,0)</f>
        <v>25.9</v>
      </c>
      <c r="J26" s="2">
        <f>VLOOKUP($A26,Цены!$A$2:$AF$100,10,0)*VLOOKUP($A26,Корзина!$A$4:$D$106,4,0)</f>
        <v>29.8</v>
      </c>
      <c r="K26" s="2">
        <f>VLOOKUP($A26,Цены!$A$2:$AF$100,11,0)*VLOOKUP($A26,Корзина!$A$4:$D$106,4,0)</f>
        <v>28.3</v>
      </c>
      <c r="L26" s="2">
        <f>VLOOKUP($A26,Цены!$A$2:$AF$100,12,0)*VLOOKUP($A26,Корзина!$A$4:$D$106,4,0)</f>
        <v>27.9</v>
      </c>
      <c r="M26" s="2">
        <f>VLOOKUP($A26,Цены!$A$2:$AF$100,13,0)*VLOOKUP($A26,Корзина!$A$4:$D$106,4,0)</f>
        <v>31.9</v>
      </c>
      <c r="N26" s="2">
        <f>VLOOKUP($A26,Цены!$A$2:$AF$100,14,0)*VLOOKUP($A26,Корзина!$A$4:$D$106,4,0)</f>
        <v>31.9</v>
      </c>
      <c r="O26" s="2">
        <f>VLOOKUP($A26,Цены!$A$2:$AF$100,15,0)*VLOOKUP($A26,Корзина!$A$4:$D$106,4,0)</f>
        <v>36.5</v>
      </c>
      <c r="P26" s="2">
        <f>VLOOKUP($A26,Цены!$A$2:$AF$100,16,0)*VLOOKUP($A26,Корзина!$A$4:$D$106,4,0)</f>
        <v>38.2</v>
      </c>
      <c r="Q26" s="2">
        <f>VLOOKUP($A26,Цены!$A$2:$AF$100,17,0)*VLOOKUP($A26,Корзина!$A$4:$D$106,4,0)</f>
        <v>39.8</v>
      </c>
      <c r="R26" s="2">
        <f>VLOOKUP($A26,Цены!$A$2:$AF$100,18,0)*VLOOKUP($A26,Корзина!$A$4:$D$106,4,0)</f>
        <v>37.6</v>
      </c>
      <c r="S26" s="2">
        <f>VLOOKUP($A26,Цены!$A$2:$AF$100,19,0)*VLOOKUP($A26,Корзина!$A$4:$D$106,4,0)</f>
        <v>35.1</v>
      </c>
      <c r="T26" s="2">
        <f>VLOOKUP($A26,Цены!$A$2:$AF$100,20,0)*VLOOKUP($A26,Корзина!$A$4:$D$106,4,0)</f>
        <v>31.7</v>
      </c>
      <c r="U26" s="2">
        <f>VLOOKUP($A26,Цены!$A$2:$AF$100,21,0)*VLOOKUP($A26,Корзина!$A$4:$D$106,4,0)</f>
        <v>30.7</v>
      </c>
      <c r="V26" s="2">
        <f>VLOOKUP($A26,Цены!$A$2:$AF$100,22,0)*VLOOKUP($A26,Корзина!$A$4:$D$106,4,0)</f>
        <v>33.8</v>
      </c>
      <c r="W26" s="2">
        <f>VLOOKUP($A26,Цены!$A$2:$AF$100,23,0)*VLOOKUP($A26,Корзина!$A$4:$D$106,4,0)</f>
        <v>34.8</v>
      </c>
      <c r="X26" s="2">
        <f>VLOOKUP($A26,Цены!$A$2:$AF$100,24,0)*VLOOKUP($A26,Корзина!$A$4:$D$106,4,0)</f>
        <v>33</v>
      </c>
      <c r="Y26" s="2">
        <f>VLOOKUP($A26,Цены!$A$2:$AF$100,25,0)*VLOOKUP($A26,Корзина!$A$4:$D$106,4,0)</f>
        <v>31.8</v>
      </c>
      <c r="Z26" s="2">
        <f>VLOOKUP($A26,Цены!$A$2:$AF$100,26,0)*VLOOKUP($A26,Корзина!$A$4:$D$106,4,0)</f>
        <v>27.8</v>
      </c>
      <c r="AA26" s="2">
        <f>VLOOKUP($A26,Цены!$A$2:$AF$100,27,0)*VLOOKUP($A26,Корзина!$A$4:$D$106,4,0)</f>
        <v>23.9</v>
      </c>
      <c r="AB26" s="2">
        <f>VLOOKUP($A26,Цены!$A$2:$AF$100,28,0)*VLOOKUP($A26,Корзина!$A$4:$D$106,4,0)</f>
        <v>24.4</v>
      </c>
      <c r="AC26" s="2">
        <f>VLOOKUP($A26,Цены!$A$2:$CF$100,29,0)*VLOOKUP($A26,Корзина!$A$4:$D$106,4,0)</f>
        <v>27.8</v>
      </c>
      <c r="AD26" s="2">
        <f>VLOOKUP($A26,Цены!$A$2:$CF$100,30,0)*VLOOKUP($A26,Корзина!$A$4:$D$106,4,0)</f>
        <v>27.8</v>
      </c>
      <c r="AE26" s="2">
        <f>VLOOKUP($A26,Цены!$A$2:$CF$100,31,0)*VLOOKUP($A26,Корзина!$A$4:$D$106,4,0)</f>
        <v>28.8</v>
      </c>
      <c r="AF26" s="2">
        <f>VLOOKUP($A26,Цены!$A$2:$CF$100,32,0)*VLOOKUP($A26,Корзина!$A$4:$D$106,4,0)</f>
        <v>28.5</v>
      </c>
      <c r="AG26" s="2">
        <f>VLOOKUP($A26,Цены!$A$2:$CF$100,33,0)*VLOOKUP($A26,Корзина!$A$4:$D$106,4,0)</f>
        <v>28.4</v>
      </c>
    </row>
    <row r="27" spans="1:33" ht="12.75">
      <c r="A27" s="2" t="s">
        <v>13</v>
      </c>
      <c r="B27" s="2" t="s">
        <v>73</v>
      </c>
      <c r="C27" s="2" t="s">
        <v>69</v>
      </c>
      <c r="D27" s="2">
        <f>VLOOKUP($A27,Цены!$A$2:$F$100,4,0)*VLOOKUP($A27,Корзина!$A$4:$D$106,4,0)</f>
        <v>1.34</v>
      </c>
      <c r="E27" s="2">
        <f>VLOOKUP($A27,Цены!$A$2:$F$100,5,0)*VLOOKUP($A27,Корзина!$A$4:$D$106,4,0)</f>
        <v>1.34</v>
      </c>
      <c r="F27" s="2">
        <f>VLOOKUP($A27,Цены!$A$2:$F$100,6,0)*VLOOKUP($A27,Корзина!$A$4:$D$106,4,0)</f>
        <v>1.36</v>
      </c>
      <c r="G27" s="2">
        <f>VLOOKUP($A27,Цены!$A$2:$G$100,7,0)*VLOOKUP($A27,Корзина!$A$4:$D$106,4,0)</f>
        <v>1.4000000000000001</v>
      </c>
      <c r="H27" s="2">
        <f>VLOOKUP($A27,Цены!$A$2:$AF$100,8,0)*VLOOKUP($A27,Корзина!$A$4:$D$106,4,0)</f>
        <v>1.4000000000000001</v>
      </c>
      <c r="I27" s="2">
        <f>VLOOKUP($A27,Цены!$A$2:$AF$100,9,0)*VLOOKUP($A27,Корзина!$A$4:$D$106,4,0)</f>
        <v>1.34</v>
      </c>
      <c r="J27" s="2">
        <f>VLOOKUP($A27,Цены!$A$2:$AF$100,10,0)*VLOOKUP($A27,Корзина!$A$4:$D$106,4,0)</f>
        <v>1.42</v>
      </c>
      <c r="K27" s="2">
        <f>VLOOKUP($A27,Цены!$A$2:$AF$100,11,0)*VLOOKUP($A27,Корзина!$A$4:$D$106,4,0)</f>
        <v>1.34</v>
      </c>
      <c r="L27" s="2">
        <f>VLOOKUP($A27,Цены!$A$2:$AF$100,12,0)*VLOOKUP($A27,Корзина!$A$4:$D$106,4,0)</f>
        <v>1.34</v>
      </c>
      <c r="M27" s="2">
        <f>VLOOKUP($A27,Цены!$A$2:$AF$100,13,0)*VLOOKUP($A27,Корзина!$A$4:$D$106,4,0)</f>
        <v>1.34</v>
      </c>
      <c r="N27" s="2">
        <f>VLOOKUP($A27,Цены!$A$2:$AF$100,14,0)*VLOOKUP($A27,Корзина!$A$4:$D$106,4,0)</f>
        <v>1.34</v>
      </c>
      <c r="O27" s="2">
        <f>VLOOKUP($A27,Цены!$A$2:$AF$100,15,0)*VLOOKUP($A27,Корзина!$A$4:$D$106,4,0)</f>
        <v>1.26</v>
      </c>
      <c r="P27" s="2">
        <f>VLOOKUP($A27,Цены!$A$2:$AF$100,16,0)*VLOOKUP($A27,Корзина!$A$4:$D$106,4,0)</f>
        <v>1.4000000000000001</v>
      </c>
      <c r="Q27" s="2">
        <f>VLOOKUP($A27,Цены!$A$2:$AF$100,17,0)*VLOOKUP($A27,Корзина!$A$4:$D$106,4,0)</f>
        <v>1.4000000000000001</v>
      </c>
      <c r="R27" s="2">
        <f>VLOOKUP($A27,Цены!$A$2:$AF$100,18,0)*VLOOKUP($A27,Корзина!$A$4:$D$106,4,0)</f>
        <v>1.4000000000000001</v>
      </c>
      <c r="S27" s="2">
        <f>VLOOKUP($A27,Цены!$A$2:$AF$100,19,0)*VLOOKUP($A27,Корзина!$A$4:$D$106,4,0)</f>
        <v>1.4000000000000001</v>
      </c>
      <c r="T27" s="2">
        <f>VLOOKUP($A27,Цены!$A$2:$AF$100,20,0)*VLOOKUP($A27,Корзина!$A$4:$D$106,4,0)</f>
        <v>1.2000000000000002</v>
      </c>
      <c r="U27" s="2">
        <f>VLOOKUP($A27,Цены!$A$2:$AF$100,21,0)*VLOOKUP($A27,Корзина!$A$4:$D$106,4,0)</f>
        <v>1.1800000000000002</v>
      </c>
      <c r="V27" s="2">
        <f>VLOOKUP($A27,Цены!$A$2:$AF$100,22,0)*VLOOKUP($A27,Корзина!$A$4:$D$106,4,0)</f>
        <v>1.1800000000000002</v>
      </c>
      <c r="W27" s="2">
        <f>VLOOKUP($A27,Цены!$A$2:$AF$100,23,0)*VLOOKUP($A27,Корзина!$A$4:$D$106,4,0)</f>
        <v>1.2800000000000002</v>
      </c>
      <c r="X27" s="2">
        <f>VLOOKUP($A27,Цены!$A$2:$AF$100,24,0)*VLOOKUP($A27,Корзина!$A$4:$D$106,4,0)</f>
        <v>1.1800000000000002</v>
      </c>
      <c r="Y27" s="2">
        <f>VLOOKUP($A27,Цены!$A$2:$AF$100,25,0)*VLOOKUP($A27,Корзина!$A$4:$D$106,4,0)</f>
        <v>1.3</v>
      </c>
      <c r="Z27" s="2">
        <f>VLOOKUP($A27,Цены!$A$2:$AF$100,26,0)*VLOOKUP($A27,Корзина!$A$4:$D$106,4,0)</f>
        <v>1.2800000000000002</v>
      </c>
      <c r="AA27" s="2">
        <f>VLOOKUP($A27,Цены!$A$2:$AF$100,27,0)*VLOOKUP($A27,Корзина!$A$4:$D$106,4,0)</f>
        <v>1.2800000000000002</v>
      </c>
      <c r="AB27" s="2">
        <f>VLOOKUP($A27,Цены!$A$2:$AF$100,28,0)*VLOOKUP($A27,Корзина!$A$4:$D$106,4,0)</f>
        <v>1.3800000000000001</v>
      </c>
      <c r="AC27" s="2">
        <f>VLOOKUP($A27,Цены!$A$2:$CF$100,29,0)*VLOOKUP($A27,Корзина!$A$4:$D$106,4,0)</f>
        <v>1.54</v>
      </c>
      <c r="AD27" s="2">
        <f>VLOOKUP($A27,Цены!$A$2:$CF$100,30,0)*VLOOKUP($A27,Корзина!$A$4:$D$106,4,0)</f>
        <v>1.54</v>
      </c>
      <c r="AE27" s="2">
        <f>VLOOKUP($A27,Цены!$A$2:$CF$100,31,0)*VLOOKUP($A27,Корзина!$A$4:$D$106,4,0)</f>
        <v>1.5</v>
      </c>
      <c r="AF27" s="2">
        <f>VLOOKUP($A27,Цены!$A$2:$CF$100,32,0)*VLOOKUP($A27,Корзина!$A$4:$D$106,4,0)</f>
        <v>1.54</v>
      </c>
      <c r="AG27" s="2">
        <f>VLOOKUP($A27,Цены!$A$2:$CF$100,33,0)*VLOOKUP($A27,Корзина!$A$4:$D$106,4,0)</f>
        <v>1.58</v>
      </c>
    </row>
    <row r="28" spans="1:33" ht="12.75">
      <c r="A28" s="2" t="s">
        <v>181</v>
      </c>
      <c r="B28" s="2" t="s">
        <v>74</v>
      </c>
      <c r="C28" s="2" t="s">
        <v>75</v>
      </c>
      <c r="D28" s="2">
        <f>VLOOKUP($A28,Цены!$A$2:$F$100,4,0)*VLOOKUP($A28,Корзина!$A$4:$D$106,4,0)</f>
        <v>9</v>
      </c>
      <c r="E28" s="2">
        <f>VLOOKUP($A28,Цены!$A$2:$F$100,5,0)*VLOOKUP($A28,Корзина!$A$4:$D$106,4,0)</f>
        <v>9.35</v>
      </c>
      <c r="F28" s="2">
        <f>VLOOKUP($A28,Цены!$A$2:$F$100,6,0)*VLOOKUP($A28,Корзина!$A$4:$D$106,4,0)</f>
        <v>8.55</v>
      </c>
      <c r="G28" s="2">
        <f>VLOOKUP($A28,Цены!$A$2:$G$100,7,0)*VLOOKUP($A28,Корзина!$A$4:$D$106,4,0)</f>
        <v>9.65</v>
      </c>
      <c r="H28" s="2">
        <f>VLOOKUP($A28,Цены!$A$2:$AF$100,8,0)*VLOOKUP($A28,Корзина!$A$4:$D$106,4,0)</f>
        <v>9.55</v>
      </c>
      <c r="I28" s="2">
        <f>VLOOKUP($A28,Цены!$A$2:$AF$100,9,0)*VLOOKUP($A28,Корзина!$A$4:$D$106,4,0)</f>
        <v>8.75</v>
      </c>
      <c r="J28" s="2">
        <f>VLOOKUP($A28,Цены!$A$2:$AF$100,10,0)*VLOOKUP($A28,Корзина!$A$4:$D$106,4,0)</f>
        <v>8.5</v>
      </c>
      <c r="K28" s="2">
        <f>VLOOKUP($A28,Цены!$A$2:$AF$100,11,0)*VLOOKUP($A28,Корзина!$A$4:$D$106,4,0)</f>
        <v>9</v>
      </c>
      <c r="L28" s="2">
        <f>VLOOKUP($A28,Цены!$A$2:$AF$100,12,0)*VLOOKUP($A28,Корзина!$A$4:$D$106,4,0)</f>
        <v>8.45</v>
      </c>
      <c r="M28" s="2">
        <f>VLOOKUP($A28,Цены!$A$2:$AF$100,13,0)*VLOOKUP($A28,Корзина!$A$4:$D$106,4,0)</f>
        <v>8.45</v>
      </c>
      <c r="N28" s="2">
        <f>VLOOKUP($A28,Цены!$A$2:$AF$100,14,0)*VLOOKUP($A28,Корзина!$A$4:$D$106,4,0)</f>
        <v>9</v>
      </c>
      <c r="O28" s="2">
        <f>VLOOKUP($A28,Цены!$A$2:$AF$100,15,0)*VLOOKUP($A28,Корзина!$A$4:$D$106,4,0)</f>
        <v>10.05</v>
      </c>
      <c r="P28" s="2">
        <f>VLOOKUP($A28,Цены!$A$2:$AF$100,16,0)*VLOOKUP($A28,Корзина!$A$4:$D$106,4,0)</f>
        <v>10.05</v>
      </c>
      <c r="Q28" s="2">
        <f>VLOOKUP($A28,Цены!$A$2:$AF$100,17,0)*VLOOKUP($A28,Корзина!$A$4:$D$106,4,0)</f>
        <v>9.35</v>
      </c>
      <c r="R28" s="2">
        <f>VLOOKUP($A28,Цены!$A$2:$AF$100,18,0)*VLOOKUP($A28,Корзина!$A$4:$D$106,4,0)</f>
        <v>10.05</v>
      </c>
      <c r="S28" s="2">
        <f>VLOOKUP($A28,Цены!$A$2:$AF$100,19,0)*VLOOKUP($A28,Корзина!$A$4:$D$106,4,0)</f>
        <v>10.6</v>
      </c>
      <c r="T28" s="2">
        <f>VLOOKUP($A28,Цены!$A$2:$AF$100,20,0)*VLOOKUP($A28,Корзина!$A$4:$D$106,4,0)</f>
        <v>10.6</v>
      </c>
      <c r="U28" s="2">
        <f>VLOOKUP($A28,Цены!$A$2:$AF$100,21,0)*VLOOKUP($A28,Корзина!$A$4:$D$106,4,0)</f>
        <v>10.6</v>
      </c>
      <c r="V28" s="2">
        <f>VLOOKUP($A28,Цены!$A$2:$AF$100,22,0)*VLOOKUP($A28,Корзина!$A$4:$D$106,4,0)</f>
        <v>10.4</v>
      </c>
      <c r="W28" s="2">
        <f>VLOOKUP($A28,Цены!$A$2:$AF$100,23,0)*VLOOKUP($A28,Корзина!$A$4:$D$106,4,0)</f>
        <v>11.15</v>
      </c>
      <c r="X28" s="2">
        <f>VLOOKUP($A28,Цены!$A$2:$AF$100,24,0)*VLOOKUP($A28,Корзина!$A$4:$D$106,4,0)</f>
        <v>11.15</v>
      </c>
      <c r="Y28" s="2">
        <f>VLOOKUP($A28,Цены!$A$2:$AF$100,25,0)*VLOOKUP($A28,Корзина!$A$4:$D$106,4,0)</f>
        <v>11.95</v>
      </c>
      <c r="Z28" s="2">
        <f>VLOOKUP($A28,Цены!$A$2:$AF$100,26,0)*VLOOKUP($A28,Корзина!$A$4:$D$106,4,0)</f>
        <v>10.75</v>
      </c>
      <c r="AA28" s="2">
        <f>VLOOKUP($A28,Цены!$A$2:$AF$100,27,0)*VLOOKUP($A28,Корзина!$A$4:$D$106,4,0)</f>
        <v>11.05</v>
      </c>
      <c r="AB28" s="2">
        <f>VLOOKUP($A28,Цены!$A$2:$AF$100,28,0)*VLOOKUP($A28,Корзина!$A$4:$D$106,4,0)</f>
        <v>11.8</v>
      </c>
      <c r="AC28" s="2">
        <f>VLOOKUP($A28,Цены!$A$2:$CF$100,29,0)*VLOOKUP($A28,Корзина!$A$4:$D$106,4,0)</f>
        <v>11.8</v>
      </c>
      <c r="AD28" s="2">
        <f>VLOOKUP($A28,Цены!$A$2:$CF$100,30,0)*VLOOKUP($A28,Корзина!$A$4:$D$106,4,0)</f>
        <v>11.8</v>
      </c>
      <c r="AE28" s="2">
        <f>VLOOKUP($A28,Цены!$A$2:$CF$100,31,0)*VLOOKUP($A28,Корзина!$A$4:$D$106,4,0)</f>
        <v>11.5</v>
      </c>
      <c r="AF28" s="2">
        <f>VLOOKUP($A28,Цены!$A$2:$CF$100,32,0)*VLOOKUP($A28,Корзина!$A$4:$D$106,4,0)</f>
        <v>11.8</v>
      </c>
      <c r="AG28" s="2">
        <f>VLOOKUP($A28,Цены!$A$2:$CF$100,33,0)*VLOOKUP($A28,Корзина!$A$4:$D$106,4,0)</f>
        <v>11.8</v>
      </c>
    </row>
    <row r="29" spans="1:33" ht="12.75">
      <c r="A29" s="2" t="s">
        <v>182</v>
      </c>
      <c r="B29" s="2" t="s">
        <v>76</v>
      </c>
      <c r="C29" s="2" t="s">
        <v>77</v>
      </c>
      <c r="D29" s="2">
        <f>VLOOKUP($A29,Цены!$A$2:$F$100,4,0)*VLOOKUP($A29,Корзина!$A$4:$D$106,4,0)</f>
        <v>39.9</v>
      </c>
      <c r="E29" s="2">
        <f>VLOOKUP($A29,Цены!$A$2:$F$100,5,0)*VLOOKUP($A29,Корзина!$A$4:$D$106,4,0)</f>
        <v>39.9</v>
      </c>
      <c r="F29" s="2">
        <f>VLOOKUP($A29,Цены!$A$2:$F$100,6,0)*VLOOKUP($A29,Корзина!$A$4:$D$106,4,0)</f>
        <v>39.9</v>
      </c>
      <c r="G29" s="2">
        <f>VLOOKUP($A29,Цены!$A$2:$G$100,7,0)*VLOOKUP($A29,Корзина!$A$4:$D$106,4,0)</f>
        <v>41.9</v>
      </c>
      <c r="H29" s="2">
        <f>VLOOKUP($A29,Цены!$A$2:$AF$100,8,0)*VLOOKUP($A29,Корзина!$A$4:$D$106,4,0)</f>
        <v>44.6</v>
      </c>
      <c r="I29" s="2">
        <f>VLOOKUP($A29,Цены!$A$2:$AF$100,9,0)*VLOOKUP($A29,Корзина!$A$4:$D$106,4,0)</f>
        <v>41.3</v>
      </c>
      <c r="J29" s="2">
        <f>VLOOKUP($A29,Цены!$A$2:$AF$100,10,0)*VLOOKUP($A29,Корзина!$A$4:$D$106,4,0)</f>
        <v>41.3</v>
      </c>
      <c r="K29" s="2">
        <f>VLOOKUP($A29,Цены!$A$2:$AF$100,11,0)*VLOOKUP($A29,Корзина!$A$4:$D$106,4,0)</f>
        <v>39.3</v>
      </c>
      <c r="L29" s="2">
        <f>VLOOKUP($A29,Цены!$A$2:$AF$100,12,0)*VLOOKUP($A29,Корзина!$A$4:$D$106,4,0)</f>
        <v>34.6</v>
      </c>
      <c r="M29" s="2">
        <f>VLOOKUP($A29,Цены!$A$2:$AF$100,13,0)*VLOOKUP($A29,Корзина!$A$4:$D$106,4,0)</f>
        <v>41</v>
      </c>
      <c r="N29" s="2">
        <f>VLOOKUP($A29,Цены!$A$2:$AF$100,14,0)*VLOOKUP($A29,Корзина!$A$4:$D$106,4,0)</f>
        <v>41</v>
      </c>
      <c r="O29" s="2">
        <f>VLOOKUP($A29,Цены!$A$2:$AF$100,15,0)*VLOOKUP($A29,Корзина!$A$4:$D$106,4,0)</f>
        <v>41</v>
      </c>
      <c r="P29" s="2">
        <f>VLOOKUP($A29,Цены!$A$2:$AF$100,16,0)*VLOOKUP($A29,Корзина!$A$4:$D$106,4,0)</f>
        <v>39.6</v>
      </c>
      <c r="Q29" s="2">
        <f>VLOOKUP($A29,Цены!$A$2:$AF$100,17,0)*VLOOKUP($A29,Корзина!$A$4:$D$106,4,0)</f>
        <v>37</v>
      </c>
      <c r="R29" s="2">
        <f>VLOOKUP($A29,Цены!$A$2:$AF$100,18,0)*VLOOKUP($A29,Корзина!$A$4:$D$106,4,0)</f>
        <v>37</v>
      </c>
      <c r="S29" s="2">
        <f>VLOOKUP($A29,Цены!$A$2:$AF$100,19,0)*VLOOKUP($A29,Корзина!$A$4:$D$106,4,0)</f>
        <v>35.7</v>
      </c>
      <c r="T29" s="2">
        <f>VLOOKUP($A29,Цены!$A$2:$AF$100,20,0)*VLOOKUP($A29,Корзина!$A$4:$D$106,4,0)</f>
        <v>29.3</v>
      </c>
      <c r="U29" s="2">
        <f>VLOOKUP($A29,Цены!$A$2:$AF$100,21,0)*VLOOKUP($A29,Корзина!$A$4:$D$106,4,0)</f>
        <v>29.3</v>
      </c>
      <c r="V29" s="2">
        <f>VLOOKUP($A29,Цены!$A$2:$AF$100,22,0)*VLOOKUP($A29,Корзина!$A$4:$D$106,4,0)</f>
        <v>29.8</v>
      </c>
      <c r="W29" s="2">
        <f>VLOOKUP($A29,Цены!$A$2:$AF$100,23,0)*VLOOKUP($A29,Корзина!$A$4:$D$106,4,0)</f>
        <v>29.9</v>
      </c>
      <c r="X29" s="2">
        <f>VLOOKUP($A29,Цены!$A$2:$AF$100,24,0)*VLOOKUP($A29,Корзина!$A$4:$D$106,4,0)</f>
        <v>30.4</v>
      </c>
      <c r="Y29" s="2">
        <f>VLOOKUP($A29,Цены!$A$2:$AF$100,25,0)*VLOOKUP($A29,Корзина!$A$4:$D$106,4,0)</f>
        <v>30.4</v>
      </c>
      <c r="Z29" s="2">
        <f>VLOOKUP($A29,Цены!$A$2:$AF$100,26,0)*VLOOKUP($A29,Корзина!$A$4:$D$106,4,0)</f>
        <v>29.5</v>
      </c>
      <c r="AA29" s="2">
        <f>VLOOKUP($A29,Цены!$A$2:$AF$100,27,0)*VLOOKUP($A29,Корзина!$A$4:$D$106,4,0)</f>
        <v>29.5</v>
      </c>
      <c r="AB29" s="2">
        <f>VLOOKUP($A29,Цены!$A$2:$AF$100,28,0)*VLOOKUP($A29,Корзина!$A$4:$D$106,4,0)</f>
        <v>29.9</v>
      </c>
      <c r="AC29" s="2">
        <f>VLOOKUP($A29,Цены!$A$2:$CF$100,29,0)*VLOOKUP($A29,Корзина!$A$4:$D$106,4,0)</f>
        <v>30.5</v>
      </c>
      <c r="AD29" s="2">
        <f>VLOOKUP($A29,Цены!$A$2:$CF$100,30,0)*VLOOKUP($A29,Корзина!$A$4:$D$106,4,0)</f>
        <v>31.1</v>
      </c>
      <c r="AE29" s="2">
        <f>VLOOKUP($A29,Цены!$A$2:$CF$100,31,0)*VLOOKUP($A29,Корзина!$A$4:$D$106,4,0)</f>
        <v>30.5</v>
      </c>
      <c r="AF29" s="2">
        <f>VLOOKUP($A29,Цены!$A$2:$CF$100,32,0)*VLOOKUP($A29,Корзина!$A$4:$D$106,4,0)</f>
        <v>30.5</v>
      </c>
      <c r="AG29" s="2">
        <f>VLOOKUP($A29,Цены!$A$2:$CF$100,33,0)*VLOOKUP($A29,Корзина!$A$4:$D$106,4,0)</f>
        <v>31.4</v>
      </c>
    </row>
    <row r="30" spans="1:33" ht="12.75">
      <c r="A30" s="2" t="s">
        <v>183</v>
      </c>
      <c r="B30" s="2" t="s">
        <v>76</v>
      </c>
      <c r="C30" s="2" t="s">
        <v>77</v>
      </c>
      <c r="D30" s="2">
        <f>VLOOKUP($A30,Цены!$A$2:$F$100,4,0)*VLOOKUP($A30,Корзина!$A$4:$D$106,4,0)</f>
        <v>5.260000000000001</v>
      </c>
      <c r="E30" s="2">
        <f>VLOOKUP($A30,Цены!$A$2:$F$100,5,0)*VLOOKUP($A30,Корзина!$A$4:$D$106,4,0)</f>
        <v>5.260000000000001</v>
      </c>
      <c r="F30" s="2">
        <f>VLOOKUP($A30,Цены!$A$2:$F$100,6,0)*VLOOKUP($A30,Корзина!$A$4:$D$106,4,0)</f>
        <v>5.260000000000001</v>
      </c>
      <c r="G30" s="2">
        <f>VLOOKUP($A30,Цены!$A$2:$G$100,7,0)*VLOOKUP($A30,Корзина!$A$4:$D$106,4,0)</f>
        <v>5.260000000000001</v>
      </c>
      <c r="H30" s="2">
        <f>VLOOKUP($A30,Цены!$A$2:$AF$100,8,0)*VLOOKUP($A30,Корзина!$A$4:$D$106,4,0)</f>
        <v>5.54</v>
      </c>
      <c r="I30" s="2">
        <f>VLOOKUP($A30,Цены!$A$2:$AF$100,9,0)*VLOOKUP($A30,Корзина!$A$4:$D$106,4,0)</f>
        <v>5.54</v>
      </c>
      <c r="J30" s="2">
        <f>VLOOKUP($A30,Цены!$A$2:$AF$100,10,0)*VLOOKUP($A30,Корзина!$A$4:$D$106,4,0)</f>
        <v>6.5200000000000005</v>
      </c>
      <c r="K30" s="2">
        <f>VLOOKUP($A30,Цены!$A$2:$AF$100,11,0)*VLOOKUP($A30,Корзина!$A$4:$D$106,4,0)</f>
        <v>6.5200000000000005</v>
      </c>
      <c r="L30" s="2">
        <f>VLOOKUP($A30,Цены!$A$2:$AF$100,12,0)*VLOOKUP($A30,Корзина!$A$4:$D$106,4,0)</f>
        <v>6.5200000000000005</v>
      </c>
      <c r="M30" s="2">
        <f>VLOOKUP($A30,Цены!$A$2:$AF$100,13,0)*VLOOKUP($A30,Корзина!$A$4:$D$106,4,0)</f>
        <v>13.040000000000001</v>
      </c>
      <c r="N30" s="2">
        <f>VLOOKUP($A30,Цены!$A$2:$AF$100,14,0)*VLOOKUP($A30,Корзина!$A$4:$D$106,4,0)</f>
        <v>12.780000000000001</v>
      </c>
      <c r="O30" s="2">
        <f>VLOOKUP($A30,Цены!$A$2:$AF$100,15,0)*VLOOKUP($A30,Корзина!$A$4:$D$106,4,0)</f>
        <v>12.780000000000001</v>
      </c>
      <c r="P30" s="2">
        <f>VLOOKUP($A30,Цены!$A$2:$AF$100,16,0)*VLOOKUP($A30,Корзина!$A$4:$D$106,4,0)</f>
        <v>12.780000000000001</v>
      </c>
      <c r="Q30" s="2">
        <f>VLOOKUP($A30,Цены!$A$2:$AF$100,17,0)*VLOOKUP($A30,Корзина!$A$4:$D$106,4,0)</f>
        <v>13.980000000000002</v>
      </c>
      <c r="R30" s="2">
        <f>VLOOKUP($A30,Цены!$A$2:$AF$100,18,0)*VLOOKUP($A30,Корзина!$A$4:$D$106,4,0)</f>
        <v>14.26</v>
      </c>
      <c r="S30" s="2">
        <f>VLOOKUP($A30,Цены!$A$2:$AF$100,19,0)*VLOOKUP($A30,Корзина!$A$4:$D$106,4,0)</f>
        <v>16.8</v>
      </c>
      <c r="T30" s="2">
        <f>VLOOKUP($A30,Цены!$A$2:$AF$100,20,0)*VLOOKUP($A30,Корзина!$A$4:$D$106,4,0)</f>
        <v>16.2</v>
      </c>
      <c r="U30" s="2">
        <f>VLOOKUP($A30,Цены!$A$2:$AF$100,21,0)*VLOOKUP($A30,Корзина!$A$4:$D$106,4,0)</f>
        <v>18.580000000000002</v>
      </c>
      <c r="V30" s="2">
        <f>VLOOKUP($A30,Цены!$A$2:$AF$100,22,0)*VLOOKUP($A30,Корзина!$A$4:$D$106,4,0)</f>
        <v>16.680000000000003</v>
      </c>
      <c r="W30" s="2">
        <f>VLOOKUP($A30,Цены!$A$2:$AF$100,23,0)*VLOOKUP($A30,Корзина!$A$4:$D$106,4,0)</f>
        <v>14.76</v>
      </c>
      <c r="X30" s="2">
        <f>VLOOKUP($A30,Цены!$A$2:$AF$100,24,0)*VLOOKUP($A30,Корзина!$A$4:$D$106,4,0)</f>
        <v>14.3</v>
      </c>
      <c r="Y30" s="2">
        <f>VLOOKUP($A30,Цены!$A$2:$AF$100,25,0)*VLOOKUP($A30,Корзина!$A$4:$D$106,4,0)</f>
        <v>13.980000000000002</v>
      </c>
      <c r="Z30" s="2">
        <f>VLOOKUP($A30,Цены!$A$2:$AF$100,26,0)*VLOOKUP($A30,Корзина!$A$4:$D$106,4,0)</f>
        <v>13.980000000000002</v>
      </c>
      <c r="AA30" s="2">
        <f>VLOOKUP($A30,Цены!$A$2:$AF$100,27,0)*VLOOKUP($A30,Корзина!$A$4:$D$106,4,0)</f>
        <v>13.56</v>
      </c>
      <c r="AB30" s="2">
        <f>VLOOKUP($A30,Цены!$A$2:$AF$100,28,0)*VLOOKUP($A30,Корзина!$A$4:$D$106,4,0)</f>
        <v>13.66</v>
      </c>
      <c r="AC30" s="2">
        <f>VLOOKUP($A30,Цены!$A$2:$CF$100,29,0)*VLOOKUP($A30,Корзина!$A$4:$D$106,4,0)</f>
        <v>13.980000000000002</v>
      </c>
      <c r="AD30" s="2">
        <f>VLOOKUP($A30,Цены!$A$2:$CF$100,30,0)*VLOOKUP($A30,Корзина!$A$4:$D$106,4,0)</f>
        <v>13.940000000000001</v>
      </c>
      <c r="AE30" s="2">
        <f>VLOOKUP($A30,Цены!$A$2:$CF$100,31,0)*VLOOKUP($A30,Корзина!$A$4:$D$106,4,0)</f>
        <v>10.64</v>
      </c>
      <c r="AF30" s="2">
        <f>VLOOKUP($A30,Цены!$A$2:$CF$100,32,0)*VLOOKUP($A30,Корзина!$A$4:$D$106,4,0)</f>
        <v>10.020000000000001</v>
      </c>
      <c r="AG30" s="2">
        <f>VLOOKUP($A30,Цены!$A$2:$CF$100,33,0)*VLOOKUP($A30,Корзина!$A$4:$D$106,4,0)</f>
        <v>9.620000000000001</v>
      </c>
    </row>
    <row r="31" spans="1:33" ht="12.75">
      <c r="A31" s="2" t="s">
        <v>184</v>
      </c>
      <c r="B31" s="2" t="s">
        <v>76</v>
      </c>
      <c r="C31" s="2" t="s">
        <v>77</v>
      </c>
      <c r="D31" s="2">
        <f>VLOOKUP($A31,Цены!$A$2:$F$100,4,0)*VLOOKUP($A31,Корзина!$A$4:$D$106,4,0)</f>
        <v>0</v>
      </c>
      <c r="E31" s="2">
        <f>VLOOKUP($A31,Цены!$A$2:$F$100,5,0)*VLOOKUP($A31,Корзина!$A$4:$D$106,4,0)</f>
        <v>0</v>
      </c>
      <c r="F31" s="2">
        <f>VLOOKUP($A31,Цены!$A$2:$F$100,6,0)*VLOOKUP($A31,Корзина!$A$4:$D$106,4,0)</f>
        <v>0</v>
      </c>
      <c r="G31" s="2">
        <f>VLOOKUP($A31,Цены!$A$2:$G$100,7,0)*VLOOKUP($A31,Корзина!$A$4:$D$106,4,0)</f>
        <v>0</v>
      </c>
      <c r="H31" s="2">
        <f>VLOOKUP($A31,Цены!$A$2:$AF$100,8,0)*VLOOKUP($A31,Корзина!$A$4:$D$106,4,0)</f>
        <v>0</v>
      </c>
      <c r="I31" s="2">
        <f>VLOOKUP($A31,Цены!$A$2:$AF$100,9,0)*VLOOKUP($A31,Корзина!$A$4:$D$106,4,0)</f>
        <v>0</v>
      </c>
      <c r="J31" s="2">
        <f>VLOOKUP($A31,Цены!$A$2:$AF$100,10,0)*VLOOKUP($A31,Корзина!$A$4:$D$106,4,0)</f>
        <v>0</v>
      </c>
      <c r="K31" s="2">
        <f>VLOOKUP($A31,Цены!$A$2:$AF$100,11,0)*VLOOKUP($A31,Корзина!$A$4:$D$106,4,0)</f>
        <v>0</v>
      </c>
      <c r="L31" s="2">
        <f>VLOOKUP($A31,Цены!$A$2:$AF$100,12,0)*VLOOKUP($A31,Корзина!$A$4:$D$106,4,0)</f>
        <v>0</v>
      </c>
      <c r="M31" s="2">
        <f>VLOOKUP($A31,Цены!$A$2:$AF$100,13,0)*VLOOKUP($A31,Корзина!$A$4:$D$106,4,0)</f>
        <v>0</v>
      </c>
      <c r="N31" s="2">
        <f>VLOOKUP($A31,Цены!$A$2:$AF$100,14,0)*VLOOKUP($A31,Корзина!$A$4:$D$106,4,0)</f>
        <v>0</v>
      </c>
      <c r="O31" s="2">
        <f>VLOOKUP($A31,Цены!$A$2:$AF$100,15,0)*VLOOKUP($A31,Корзина!$A$4:$D$106,4,0)</f>
        <v>0</v>
      </c>
      <c r="P31" s="2">
        <f>VLOOKUP($A31,Цены!$A$2:$AF$100,16,0)*VLOOKUP($A31,Корзина!$A$4:$D$106,4,0)</f>
        <v>0</v>
      </c>
      <c r="Q31" s="2">
        <f>VLOOKUP($A31,Цены!$A$2:$AF$100,17,0)*VLOOKUP($A31,Корзина!$A$4:$D$106,4,0)</f>
        <v>0</v>
      </c>
      <c r="R31" s="2">
        <f>VLOOKUP($A31,Цены!$A$2:$AF$100,18,0)*VLOOKUP($A31,Корзина!$A$4:$D$106,4,0)</f>
        <v>0</v>
      </c>
      <c r="S31" s="2">
        <f>VLOOKUP($A31,Цены!$A$2:$AF$100,19,0)*VLOOKUP($A31,Корзина!$A$4:$D$106,4,0)</f>
        <v>0</v>
      </c>
      <c r="T31" s="2">
        <f>VLOOKUP($A31,Цены!$A$2:$AF$100,20,0)*VLOOKUP($A31,Корзина!$A$4:$D$106,4,0)</f>
        <v>0</v>
      </c>
      <c r="U31" s="2">
        <f>VLOOKUP($A31,Цены!$A$2:$AF$100,21,0)*VLOOKUP($A31,Корзина!$A$4:$D$106,4,0)</f>
        <v>0</v>
      </c>
      <c r="V31" s="2">
        <f>VLOOKUP($A31,Цены!$A$2:$AF$100,22,0)*VLOOKUP($A31,Корзина!$A$4:$D$106,4,0)</f>
        <v>0</v>
      </c>
      <c r="W31" s="2">
        <f>VLOOKUP($A31,Цены!$A$2:$AF$100,23,0)*VLOOKUP($A31,Корзина!$A$4:$D$106,4,0)</f>
        <v>0</v>
      </c>
      <c r="X31" s="2">
        <f>VLOOKUP($A31,Цены!$A$2:$AF$100,24,0)*VLOOKUP($A31,Корзина!$A$4:$D$106,4,0)</f>
        <v>0</v>
      </c>
      <c r="Y31" s="2">
        <f>VLOOKUP($A31,Цены!$A$2:$AF$100,25,0)*VLOOKUP($A31,Корзина!$A$4:$D$106,4,0)</f>
        <v>0</v>
      </c>
      <c r="Z31" s="2">
        <f>VLOOKUP($A31,Цены!$A$2:$AF$100,26,0)*VLOOKUP($A31,Корзина!$A$4:$D$106,4,0)</f>
        <v>0</v>
      </c>
      <c r="AA31" s="2">
        <f>VLOOKUP($A31,Цены!$A$2:$AF$100,27,0)*VLOOKUP($A31,Корзина!$A$4:$D$106,4,0)</f>
        <v>0</v>
      </c>
      <c r="AB31" s="2">
        <f>VLOOKUP($A31,Цены!$A$2:$AF$100,28,0)*VLOOKUP($A31,Корзина!$A$4:$D$106,4,0)</f>
        <v>0</v>
      </c>
      <c r="AC31" s="2">
        <f>VLOOKUP($A31,Цены!$A$2:$CF$100,29,0)*VLOOKUP($A31,Корзина!$A$4:$D$106,4,0)</f>
        <v>0</v>
      </c>
      <c r="AD31" s="2">
        <f>VLOOKUP($A31,Цены!$A$2:$CF$100,30,0)*VLOOKUP($A31,Корзина!$A$4:$D$106,4,0)</f>
        <v>0</v>
      </c>
      <c r="AE31" s="2">
        <f>VLOOKUP($A31,Цены!$A$2:$CF$100,31,0)*VLOOKUP($A31,Корзина!$A$4:$D$106,4,0)</f>
        <v>0</v>
      </c>
      <c r="AF31" s="2">
        <f>VLOOKUP($A31,Цены!$A$2:$CF$100,32,0)*VLOOKUP($A31,Корзина!$A$4:$D$106,4,0)</f>
        <v>0</v>
      </c>
      <c r="AG31" s="2">
        <f>VLOOKUP($A31,Цены!$A$2:$CF$100,33,0)*VLOOKUP($A31,Корзина!$A$4:$D$106,4,0)</f>
        <v>0</v>
      </c>
    </row>
    <row r="32" spans="1:33" ht="12.75">
      <c r="A32" s="2" t="s">
        <v>185</v>
      </c>
      <c r="B32" s="2" t="s">
        <v>78</v>
      </c>
      <c r="C32" s="2" t="s">
        <v>79</v>
      </c>
      <c r="D32" s="2">
        <f>VLOOKUP($A32,Цены!$A$2:$F$100,4,0)*VLOOKUP($A32,Корзина!$A$4:$D$106,4,0)</f>
        <v>57.8</v>
      </c>
      <c r="E32" s="2">
        <f>VLOOKUP($A32,Цены!$A$2:$F$100,5,0)*VLOOKUP($A32,Корзина!$A$4:$D$106,4,0)</f>
        <v>59.2</v>
      </c>
      <c r="F32" s="2">
        <f>VLOOKUP($A32,Цены!$A$2:$F$100,6,0)*VLOOKUP($A32,Корзина!$A$4:$D$106,4,0)</f>
        <v>59.2</v>
      </c>
      <c r="G32" s="2">
        <f>VLOOKUP($A32,Цены!$A$2:$G$100,7,0)*VLOOKUP($A32,Корзина!$A$4:$D$106,4,0)</f>
        <v>59.2</v>
      </c>
      <c r="H32" s="2">
        <f>VLOOKUP($A32,Цены!$A$2:$AF$100,8,0)*VLOOKUP($A32,Корзина!$A$4:$D$106,4,0)</f>
        <v>59.2</v>
      </c>
      <c r="I32" s="2">
        <f>VLOOKUP($A32,Цены!$A$2:$AF$100,9,0)*VLOOKUP($A32,Корзина!$A$4:$D$106,4,0)</f>
        <v>45.8</v>
      </c>
      <c r="J32" s="2">
        <f>VLOOKUP($A32,Цены!$A$2:$AF$100,10,0)*VLOOKUP($A32,Корзина!$A$4:$D$106,4,0)</f>
        <v>54.4</v>
      </c>
      <c r="K32" s="2">
        <f>VLOOKUP($A32,Цены!$A$2:$AF$100,11,0)*VLOOKUP($A32,Корзина!$A$4:$D$106,4,0)</f>
        <v>50</v>
      </c>
      <c r="L32" s="2">
        <f>VLOOKUP($A32,Цены!$A$2:$AF$100,12,0)*VLOOKUP($A32,Корзина!$A$4:$D$106,4,0)</f>
        <v>51</v>
      </c>
      <c r="M32" s="2">
        <f>VLOOKUP($A32,Цены!$A$2:$AF$100,13,0)*VLOOKUP($A32,Корзина!$A$4:$D$106,4,0)</f>
        <v>50</v>
      </c>
      <c r="N32" s="2">
        <f>VLOOKUP($A32,Цены!$A$2:$AF$100,14,0)*VLOOKUP($A32,Корзина!$A$4:$D$106,4,0)</f>
        <v>59.8</v>
      </c>
      <c r="O32" s="2">
        <f>VLOOKUP($A32,Цены!$A$2:$AF$100,15,0)*VLOOKUP($A32,Корзина!$A$4:$D$106,4,0)</f>
        <v>59.8</v>
      </c>
      <c r="P32" s="2">
        <f>VLOOKUP($A32,Цены!$A$2:$AF$100,16,0)*VLOOKUP($A32,Корзина!$A$4:$D$106,4,0)</f>
        <v>59.8</v>
      </c>
      <c r="Q32" s="2">
        <f>VLOOKUP($A32,Цены!$A$2:$AF$100,17,0)*VLOOKUP($A32,Корзина!$A$4:$D$106,4,0)</f>
        <v>57</v>
      </c>
      <c r="R32" s="2">
        <f>VLOOKUP($A32,Цены!$A$2:$AF$100,18,0)*VLOOKUP($A32,Корзина!$A$4:$D$106,4,0)</f>
        <v>57.4</v>
      </c>
      <c r="S32" s="2">
        <f>VLOOKUP($A32,Цены!$A$2:$AF$100,19,0)*VLOOKUP($A32,Корзина!$A$4:$D$106,4,0)</f>
        <v>63.2</v>
      </c>
      <c r="T32" s="2">
        <f>VLOOKUP($A32,Цены!$A$2:$AF$100,20,0)*VLOOKUP($A32,Корзина!$A$4:$D$106,4,0)</f>
        <v>60.2</v>
      </c>
      <c r="U32" s="2">
        <f>VLOOKUP($A32,Цены!$A$2:$AF$100,21,0)*VLOOKUP($A32,Корзина!$A$4:$D$106,4,0)</f>
        <v>67.8</v>
      </c>
      <c r="V32" s="2">
        <f>VLOOKUP($A32,Цены!$A$2:$AF$100,22,0)*VLOOKUP($A32,Корзина!$A$4:$D$106,4,0)</f>
        <v>67.8</v>
      </c>
      <c r="W32" s="2">
        <f>VLOOKUP($A32,Цены!$A$2:$AF$100,23,0)*VLOOKUP($A32,Корзина!$A$4:$D$106,4,0)</f>
        <v>67.8</v>
      </c>
      <c r="X32" s="2">
        <f>VLOOKUP($A32,Цены!$A$2:$AF$100,24,0)*VLOOKUP($A32,Корзина!$A$4:$D$106,4,0)</f>
        <v>71.8</v>
      </c>
      <c r="Y32" s="2">
        <f>VLOOKUP($A32,Цены!$A$2:$AF$100,25,0)*VLOOKUP($A32,Корзина!$A$4:$D$106,4,0)</f>
        <v>63.8</v>
      </c>
      <c r="Z32" s="2">
        <f>VLOOKUP($A32,Цены!$A$2:$AF$100,26,0)*VLOOKUP($A32,Корзина!$A$4:$D$106,4,0)</f>
        <v>69.8</v>
      </c>
      <c r="AA32" s="2">
        <f>VLOOKUP($A32,Цены!$A$2:$AF$100,27,0)*VLOOKUP($A32,Корзина!$A$4:$D$106,4,0)</f>
        <v>75.8</v>
      </c>
      <c r="AB32" s="2">
        <f>VLOOKUP($A32,Цены!$A$2:$AF$100,28,0)*VLOOKUP($A32,Корзина!$A$4:$D$106,4,0)</f>
        <v>67.4</v>
      </c>
      <c r="AC32" s="2">
        <f>VLOOKUP($A32,Цены!$A$2:$CF$100,29,0)*VLOOKUP($A32,Корзина!$A$4:$D$106,4,0)</f>
        <v>63.4</v>
      </c>
      <c r="AD32" s="2">
        <f>VLOOKUP($A32,Цены!$A$2:$CF$100,30,0)*VLOOKUP($A32,Корзина!$A$4:$D$106,4,0)</f>
        <v>67.4</v>
      </c>
      <c r="AE32" s="2">
        <f>VLOOKUP($A32,Цены!$A$2:$CF$100,31,0)*VLOOKUP($A32,Корзина!$A$4:$D$106,4,0)</f>
        <v>61</v>
      </c>
      <c r="AF32" s="2">
        <f>VLOOKUP($A32,Цены!$A$2:$CF$100,32,0)*VLOOKUP($A32,Корзина!$A$4:$D$106,4,0)</f>
        <v>63</v>
      </c>
      <c r="AG32" s="2">
        <f>VLOOKUP($A32,Цены!$A$2:$CF$100,33,0)*VLOOKUP($A32,Корзина!$A$4:$D$106,4,0)</f>
        <v>64.4</v>
      </c>
    </row>
    <row r="33" spans="1:33" ht="12.75">
      <c r="A33" s="2" t="s">
        <v>80</v>
      </c>
      <c r="B33" s="2" t="s">
        <v>78</v>
      </c>
      <c r="C33" s="2" t="s">
        <v>72</v>
      </c>
      <c r="D33" s="2">
        <f>VLOOKUP($A33,Цены!$A$2:$F$100,4,0)*VLOOKUP($A33,Корзина!$A$4:$D$106,4,0)</f>
        <v>7.78</v>
      </c>
      <c r="E33" s="2">
        <f>VLOOKUP($A33,Цены!$A$2:$F$100,5,0)*VLOOKUP($A33,Корзина!$A$4:$D$106,4,0)</f>
        <v>8.340000000000002</v>
      </c>
      <c r="F33" s="2">
        <f>VLOOKUP($A33,Цены!$A$2:$F$100,6,0)*VLOOKUP($A33,Корзина!$A$4:$D$106,4,0)</f>
        <v>8.36</v>
      </c>
      <c r="G33" s="2">
        <f>VLOOKUP($A33,Цены!$A$2:$G$100,7,0)*VLOOKUP($A33,Корзина!$A$4:$D$106,4,0)</f>
        <v>8.38</v>
      </c>
      <c r="H33" s="2">
        <f>VLOOKUP($A33,Цены!$A$2:$AF$100,8,0)*VLOOKUP($A33,Корзина!$A$4:$D$106,4,0)</f>
        <v>7.98</v>
      </c>
      <c r="I33" s="2">
        <f>VLOOKUP($A33,Цены!$A$2:$AF$100,9,0)*VLOOKUP($A33,Корзина!$A$4:$D$106,4,0)</f>
        <v>7.98</v>
      </c>
      <c r="J33" s="2">
        <f>VLOOKUP($A33,Цены!$A$2:$AF$100,10,0)*VLOOKUP($A33,Корзина!$A$4:$D$106,4,0)</f>
        <v>7.98</v>
      </c>
      <c r="K33" s="2">
        <f>VLOOKUP($A33,Цены!$A$2:$AF$100,11,0)*VLOOKUP($A33,Корзина!$A$4:$D$106,4,0)</f>
        <v>7.98</v>
      </c>
      <c r="L33" s="2">
        <f>VLOOKUP($A33,Цены!$A$2:$AF$100,12,0)*VLOOKUP($A33,Корзина!$A$4:$D$106,4,0)</f>
        <v>7.98</v>
      </c>
      <c r="M33" s="2">
        <f>VLOOKUP($A33,Цены!$A$2:$AF$100,13,0)*VLOOKUP($A33,Корзина!$A$4:$D$106,4,0)</f>
        <v>7.9</v>
      </c>
      <c r="N33" s="2">
        <f>VLOOKUP($A33,Цены!$A$2:$AF$100,14,0)*VLOOKUP($A33,Корзина!$A$4:$D$106,4,0)</f>
        <v>8.24</v>
      </c>
      <c r="O33" s="2">
        <f>VLOOKUP($A33,Цены!$A$2:$AF$100,15,0)*VLOOKUP($A33,Корзина!$A$4:$D$106,4,0)</f>
        <v>8.38</v>
      </c>
      <c r="P33" s="2">
        <f>VLOOKUP($A33,Цены!$A$2:$AF$100,16,0)*VLOOKUP($A33,Корзина!$A$4:$D$106,4,0)</f>
        <v>8.5</v>
      </c>
      <c r="Q33" s="2">
        <f>VLOOKUP($A33,Цены!$A$2:$AF$100,17,0)*VLOOKUP($A33,Корзина!$A$4:$D$106,4,0)</f>
        <v>8.5</v>
      </c>
      <c r="R33" s="2">
        <f>VLOOKUP($A33,Цены!$A$2:$AF$100,18,0)*VLOOKUP($A33,Корзина!$A$4:$D$106,4,0)</f>
        <v>8.5</v>
      </c>
      <c r="S33" s="2">
        <f>VLOOKUP($A33,Цены!$A$2:$AF$100,19,0)*VLOOKUP($A33,Корзина!$A$4:$D$106,4,0)</f>
        <v>8.16</v>
      </c>
      <c r="T33" s="2">
        <f>VLOOKUP($A33,Цены!$A$2:$AF$100,20,0)*VLOOKUP($A33,Корзина!$A$4:$D$106,4,0)</f>
        <v>10.520000000000001</v>
      </c>
      <c r="U33" s="2">
        <f>VLOOKUP($A33,Цены!$A$2:$AF$100,21,0)*VLOOKUP($A33,Корзина!$A$4:$D$106,4,0)</f>
        <v>10.520000000000001</v>
      </c>
      <c r="V33" s="2">
        <f>VLOOKUP($A33,Цены!$A$2:$AF$100,22,0)*VLOOKUP($A33,Корзина!$A$4:$D$106,4,0)</f>
        <v>10.280000000000001</v>
      </c>
      <c r="W33" s="2">
        <f>VLOOKUP($A33,Цены!$A$2:$AF$100,23,0)*VLOOKUP($A33,Корзина!$A$4:$D$106,4,0)</f>
        <v>10.520000000000001</v>
      </c>
      <c r="X33" s="2">
        <f>VLOOKUP($A33,Цены!$A$2:$AF$100,24,0)*VLOOKUP($A33,Корзина!$A$4:$D$106,4,0)</f>
        <v>11.18</v>
      </c>
      <c r="Y33" s="2">
        <f>VLOOKUP($A33,Цены!$A$2:$AF$100,25,0)*VLOOKUP($A33,Корзина!$A$4:$D$106,4,0)</f>
        <v>9.98</v>
      </c>
      <c r="Z33" s="2">
        <f>VLOOKUP($A33,Цены!$A$2:$AF$100,26,0)*VLOOKUP($A33,Корзина!$A$4:$D$106,4,0)</f>
        <v>8.940000000000001</v>
      </c>
      <c r="AA33" s="2">
        <f>VLOOKUP($A33,Цены!$A$2:$AF$100,27,0)*VLOOKUP($A33,Корзина!$A$4:$D$106,4,0)</f>
        <v>8.940000000000001</v>
      </c>
      <c r="AB33" s="2">
        <f>VLOOKUP($A33,Цены!$A$2:$AF$100,28,0)*VLOOKUP($A33,Корзина!$A$4:$D$106,4,0)</f>
        <v>7.840000000000001</v>
      </c>
      <c r="AC33" s="2">
        <f>VLOOKUP($A33,Цены!$A$2:$CF$100,29,0)*VLOOKUP($A33,Корзина!$A$4:$D$106,4,0)</f>
        <v>6.740000000000001</v>
      </c>
      <c r="AD33" s="2">
        <f>VLOOKUP($A33,Цены!$A$2:$CF$100,30,0)*VLOOKUP($A33,Корзина!$A$4:$D$106,4,0)</f>
        <v>7.46</v>
      </c>
      <c r="AE33" s="2">
        <f>VLOOKUP($A33,Цены!$A$2:$CF$100,31,0)*VLOOKUP($A33,Корзина!$A$4:$D$106,4,0)</f>
        <v>7.300000000000001</v>
      </c>
      <c r="AF33" s="2">
        <f>VLOOKUP($A33,Цены!$A$2:$CF$100,32,0)*VLOOKUP($A33,Корзина!$A$4:$D$106,4,0)</f>
        <v>7.420000000000001</v>
      </c>
      <c r="AG33" s="2">
        <f>VLOOKUP($A33,Цены!$A$2:$CF$100,33,0)*VLOOKUP($A33,Корзина!$A$4:$D$106,4,0)</f>
        <v>7.840000000000001</v>
      </c>
    </row>
    <row r="34" spans="1:33" ht="12.75">
      <c r="A34" s="2" t="s">
        <v>162</v>
      </c>
      <c r="B34" s="2" t="s">
        <v>45</v>
      </c>
      <c r="C34" s="2" t="s">
        <v>46</v>
      </c>
      <c r="D34" s="2">
        <f>VLOOKUP($A34,Цены!$A$2:$F$100,4,0)*VLOOKUP($A34,Корзина!$A$4:$D$106,4,0)</f>
        <v>64.2</v>
      </c>
      <c r="E34" s="2">
        <f>VLOOKUP($A34,Цены!$A$2:$F$100,5,0)*VLOOKUP($A34,Корзина!$A$4:$D$106,4,0)</f>
        <v>61.8</v>
      </c>
      <c r="F34" s="2">
        <f>VLOOKUP($A34,Цены!$A$2:$F$100,6,0)*VLOOKUP($A34,Корзина!$A$4:$D$106,4,0)</f>
        <v>70.6</v>
      </c>
      <c r="G34" s="2">
        <f>VLOOKUP($A34,Цены!$A$2:$G$100,7,0)*VLOOKUP($A34,Корзина!$A$4:$D$106,4,0)</f>
        <v>73.8</v>
      </c>
      <c r="H34" s="2">
        <f>VLOOKUP($A34,Цены!$A$2:$AF$100,8,0)*VLOOKUP($A34,Корзина!$A$4:$D$106,4,0)</f>
        <v>70.6</v>
      </c>
      <c r="I34" s="2">
        <f>VLOOKUP($A34,Цены!$A$2:$AF$100,9,0)*VLOOKUP($A34,Корзина!$A$4:$D$106,4,0)</f>
        <v>63.8</v>
      </c>
      <c r="J34" s="2">
        <f>VLOOKUP($A34,Цены!$A$2:$AF$100,10,0)*VLOOKUP($A34,Корзина!$A$4:$D$106,4,0)</f>
        <v>52.4</v>
      </c>
      <c r="K34" s="2">
        <f>VLOOKUP($A34,Цены!$A$2:$AF$100,11,0)*VLOOKUP($A34,Корзина!$A$4:$D$106,4,0)</f>
        <v>50.4</v>
      </c>
      <c r="L34" s="2">
        <f>VLOOKUP($A34,Цены!$A$2:$AF$100,12,0)*VLOOKUP($A34,Корзина!$A$4:$D$106,4,0)</f>
        <v>49.4</v>
      </c>
      <c r="M34" s="2">
        <f>VLOOKUP($A34,Цены!$A$2:$AF$100,13,0)*VLOOKUP($A34,Корзина!$A$4:$D$106,4,0)</f>
        <v>69.2</v>
      </c>
      <c r="N34" s="2">
        <f>VLOOKUP($A34,Цены!$A$2:$AF$100,14,0)*VLOOKUP($A34,Корзина!$A$4:$D$106,4,0)</f>
        <v>66.2</v>
      </c>
      <c r="O34" s="2">
        <f>VLOOKUP($A34,Цены!$A$2:$AF$100,15,0)*VLOOKUP($A34,Корзина!$A$4:$D$106,4,0)</f>
        <v>68</v>
      </c>
      <c r="P34" s="2">
        <f>VLOOKUP($A34,Цены!$A$2:$AF$100,16,0)*VLOOKUP($A34,Корзина!$A$4:$D$106,4,0)</f>
        <v>81.4</v>
      </c>
      <c r="Q34" s="2">
        <f>VLOOKUP($A34,Цены!$A$2:$AF$100,17,0)*VLOOKUP($A34,Корзина!$A$4:$D$106,4,0)</f>
        <v>69.2</v>
      </c>
      <c r="R34" s="2">
        <f>VLOOKUP($A34,Цены!$A$2:$AF$100,18,0)*VLOOKUP($A34,Корзина!$A$4:$D$106,4,0)</f>
        <v>66</v>
      </c>
      <c r="S34" s="2">
        <f>VLOOKUP($A34,Цены!$A$2:$AF$100,19,0)*VLOOKUP($A34,Корзина!$A$4:$D$106,4,0)</f>
        <v>68.6</v>
      </c>
      <c r="T34" s="2">
        <f>VLOOKUP($A34,Цены!$A$2:$AF$100,20,0)*VLOOKUP($A34,Корзина!$A$4:$D$106,4,0)</f>
        <v>70.8</v>
      </c>
      <c r="U34" s="2">
        <f>VLOOKUP($A34,Цены!$A$2:$AF$100,21,0)*VLOOKUP($A34,Корзина!$A$4:$D$106,4,0)</f>
        <v>55.8</v>
      </c>
      <c r="V34" s="2">
        <f>VLOOKUP($A34,Цены!$A$2:$AF$100,22,0)*VLOOKUP($A34,Корзина!$A$4:$D$106,4,0)</f>
        <v>62.8</v>
      </c>
      <c r="W34" s="2">
        <f>VLOOKUP($A34,Цены!$A$2:$AF$100,23,0)*VLOOKUP($A34,Корзина!$A$4:$D$106,4,0)</f>
        <v>55.2</v>
      </c>
      <c r="X34" s="2">
        <f>VLOOKUP($A34,Цены!$A$2:$AF$100,24,0)*VLOOKUP($A34,Корзина!$A$4:$D$106,4,0)</f>
        <v>51.2</v>
      </c>
      <c r="Y34" s="2">
        <f>VLOOKUP($A34,Цены!$A$2:$AF$100,25,0)*VLOOKUP($A34,Корзина!$A$4:$D$106,4,0)</f>
        <v>56.4</v>
      </c>
      <c r="Z34" s="2">
        <f>VLOOKUP($A34,Цены!$A$2:$AF$100,26,0)*VLOOKUP($A34,Корзина!$A$4:$D$106,4,0)</f>
        <v>62</v>
      </c>
      <c r="AA34" s="2">
        <f>VLOOKUP($A34,Цены!$A$2:$AF$100,27,0)*VLOOKUP($A34,Корзина!$A$4:$D$106,4,0)</f>
        <v>66.2</v>
      </c>
      <c r="AB34" s="2">
        <f>VLOOKUP($A34,Цены!$A$2:$AF$100,28,0)*VLOOKUP($A34,Корзина!$A$4:$D$106,4,0)</f>
        <v>68.8</v>
      </c>
      <c r="AC34" s="2">
        <f>VLOOKUP($A34,Цены!$A$2:$CF$100,29,0)*VLOOKUP($A34,Корзина!$A$4:$D$106,4,0)</f>
        <v>71.4</v>
      </c>
      <c r="AD34" s="2">
        <f>VLOOKUP($A34,Цены!$A$2:$CF$100,30,0)*VLOOKUP($A34,Корзина!$A$4:$D$106,4,0)</f>
        <v>74.2</v>
      </c>
      <c r="AE34" s="2">
        <f>VLOOKUP($A34,Цены!$A$2:$CF$100,31,0)*VLOOKUP($A34,Корзина!$A$4:$D$106,4,0)</f>
        <v>71.8</v>
      </c>
      <c r="AF34" s="2">
        <f>VLOOKUP($A34,Цены!$A$2:$CF$100,32,0)*VLOOKUP($A34,Корзина!$A$4:$D$106,4,0)</f>
        <v>74.6</v>
      </c>
      <c r="AG34" s="2">
        <f>VLOOKUP($A34,Цены!$A$2:$CF$100,33,0)*VLOOKUP($A34,Корзина!$A$4:$D$106,4,0)</f>
        <v>77.4</v>
      </c>
    </row>
    <row r="35" spans="1:33" ht="12.75">
      <c r="A35" s="2" t="s">
        <v>186</v>
      </c>
      <c r="B35" s="2" t="s">
        <v>158</v>
      </c>
      <c r="C35" s="2" t="s">
        <v>121</v>
      </c>
      <c r="D35" s="2">
        <f>VLOOKUP($A35,Цены!$A$2:$F$100,4,0)*VLOOKUP($A35,Корзина!$A$4:$D$106,4,0)</f>
        <v>67.2</v>
      </c>
      <c r="E35" s="2">
        <f>VLOOKUP($A35,Цены!$A$2:$F$100,5,0)*VLOOKUP($A35,Корзина!$A$4:$D$106,4,0)</f>
        <v>67.2</v>
      </c>
      <c r="F35" s="2">
        <f>VLOOKUP($A35,Цены!$A$2:$F$100,6,0)*VLOOKUP($A35,Корзина!$A$4:$D$106,4,0)</f>
        <v>67.6</v>
      </c>
      <c r="G35" s="2">
        <f>VLOOKUP($A35,Цены!$A$2:$G$100,7,0)*VLOOKUP($A35,Корзина!$A$4:$D$106,4,0)</f>
        <v>67.6</v>
      </c>
      <c r="H35" s="2">
        <f>VLOOKUP($A35,Цены!$A$2:$AF$100,8,0)*VLOOKUP($A35,Корзина!$A$4:$D$106,4,0)</f>
        <v>67.6</v>
      </c>
      <c r="I35" s="2">
        <f>VLOOKUP($A35,Цены!$A$2:$AF$100,9,0)*VLOOKUP($A35,Корзина!$A$4:$D$106,4,0)</f>
        <v>67.6</v>
      </c>
      <c r="J35" s="2">
        <f>VLOOKUP($A35,Цены!$A$2:$AF$100,10,0)*VLOOKUP($A35,Корзина!$A$4:$D$106,4,0)</f>
        <v>67.2</v>
      </c>
      <c r="K35" s="2">
        <f>VLOOKUP($A35,Цены!$A$2:$AF$100,11,0)*VLOOKUP($A35,Корзина!$A$4:$D$106,4,0)</f>
        <v>67.2</v>
      </c>
      <c r="L35" s="2">
        <f>VLOOKUP($A35,Цены!$A$2:$AF$100,12,0)*VLOOKUP($A35,Корзина!$A$4:$D$106,4,0)</f>
        <v>68.8</v>
      </c>
      <c r="M35" s="2">
        <f>VLOOKUP($A35,Цены!$A$2:$AF$100,13,0)*VLOOKUP($A35,Корзина!$A$4:$D$106,4,0)</f>
        <v>68.8</v>
      </c>
      <c r="N35" s="2">
        <f>VLOOKUP($A35,Цены!$A$2:$AF$100,14,0)*VLOOKUP($A35,Корзина!$A$4:$D$106,4,0)</f>
        <v>67.2</v>
      </c>
      <c r="O35" s="2">
        <f>VLOOKUP($A35,Цены!$A$2:$AF$100,15,0)*VLOOKUP($A35,Корзина!$A$4:$D$106,4,0)</f>
        <v>67.2</v>
      </c>
      <c r="P35" s="2">
        <f>VLOOKUP($A35,Цены!$A$2:$AF$100,16,0)*VLOOKUP($A35,Корзина!$A$4:$D$106,4,0)</f>
        <v>73.6</v>
      </c>
      <c r="Q35" s="2">
        <f>VLOOKUP($A35,Цены!$A$2:$AF$100,17,0)*VLOOKUP($A35,Корзина!$A$4:$D$106,4,0)</f>
        <v>80.4</v>
      </c>
      <c r="R35" s="2">
        <f>VLOOKUP($A35,Цены!$A$2:$AF$100,18,0)*VLOOKUP($A35,Корзина!$A$4:$D$106,4,0)</f>
        <v>77.2</v>
      </c>
      <c r="S35" s="2">
        <f>VLOOKUP($A35,Цены!$A$2:$AF$100,19,0)*VLOOKUP($A35,Корзина!$A$4:$D$106,4,0)</f>
        <v>67.6</v>
      </c>
      <c r="T35" s="2">
        <f>VLOOKUP($A35,Цены!$A$2:$AF$100,20,0)*VLOOKUP($A35,Корзина!$A$4:$D$106,4,0)</f>
        <v>67.6</v>
      </c>
      <c r="U35" s="2">
        <f>VLOOKUP($A35,Цены!$A$2:$AF$100,21,0)*VLOOKUP($A35,Корзина!$A$4:$D$106,4,0)</f>
        <v>67.2</v>
      </c>
      <c r="V35" s="2">
        <f>VLOOKUP($A35,Цены!$A$2:$AF$100,22,0)*VLOOKUP($A35,Корзина!$A$4:$D$106,4,0)</f>
        <v>67.6</v>
      </c>
      <c r="W35" s="2">
        <f>VLOOKUP($A35,Цены!$A$2:$AF$100,23,0)*VLOOKUP($A35,Корзина!$A$4:$D$106,4,0)</f>
        <v>67.2</v>
      </c>
      <c r="X35" s="2">
        <f>VLOOKUP($A35,Цены!$A$2:$AF$100,24,0)*VLOOKUP($A35,Корзина!$A$4:$D$106,4,0)</f>
        <v>64.8</v>
      </c>
      <c r="Y35" s="2">
        <f>VLOOKUP($A35,Цены!$A$2:$AF$100,25,0)*VLOOKUP($A35,Корзина!$A$4:$D$106,4,0)</f>
        <v>70.4</v>
      </c>
      <c r="Z35" s="2">
        <f>VLOOKUP($A35,Цены!$A$2:$AF$100,26,0)*VLOOKUP($A35,Корзина!$A$4:$D$106,4,0)</f>
        <v>77.6</v>
      </c>
      <c r="AA35" s="2">
        <f>VLOOKUP($A35,Цены!$A$2:$AF$100,27,0)*VLOOKUP($A35,Корзина!$A$4:$D$106,4,0)</f>
        <v>82.4</v>
      </c>
      <c r="AB35" s="2">
        <f>VLOOKUP($A35,Цены!$A$2:$AF$100,28,0)*VLOOKUP($A35,Корзина!$A$4:$D$106,4,0)</f>
        <v>88.4</v>
      </c>
      <c r="AC35" s="2">
        <f>VLOOKUP($A35,Цены!$A$2:$CF$100,29,0)*VLOOKUP($A35,Корзина!$A$4:$D$106,4,0)</f>
        <v>76</v>
      </c>
      <c r="AD35" s="2">
        <f>VLOOKUP($A35,Цены!$A$2:$CF$100,30,0)*VLOOKUP($A35,Корзина!$A$4:$D$106,4,0)</f>
        <v>66.4</v>
      </c>
      <c r="AE35" s="2">
        <f>VLOOKUP($A35,Цены!$A$2:$CF$100,31,0)*VLOOKUP($A35,Корзина!$A$4:$D$106,4,0)</f>
        <v>66.4</v>
      </c>
      <c r="AF35" s="2">
        <f>VLOOKUP($A35,Цены!$A$2:$CF$100,32,0)*VLOOKUP($A35,Корзина!$A$4:$D$106,4,0)</f>
        <v>66.4</v>
      </c>
      <c r="AG35" s="2">
        <f>VLOOKUP($A35,Цены!$A$2:$CF$100,33,0)*VLOOKUP($A35,Корзина!$A$4:$D$106,4,0)</f>
        <v>66.4</v>
      </c>
    </row>
    <row r="36" spans="1:33" ht="12.75">
      <c r="A36" s="2" t="s">
        <v>187</v>
      </c>
      <c r="B36" s="2" t="s">
        <v>81</v>
      </c>
      <c r="C36" s="2" t="s">
        <v>67</v>
      </c>
      <c r="D36" s="2">
        <f>VLOOKUP($A36,Цены!$A$2:$F$100,4,0)*VLOOKUP($A36,Корзина!$A$4:$D$106,4,0)</f>
        <v>152.8</v>
      </c>
      <c r="E36" s="2">
        <f>VLOOKUP($A36,Цены!$A$2:$F$100,5,0)*VLOOKUP($A36,Корзина!$A$4:$D$106,4,0)</f>
        <v>152.8</v>
      </c>
      <c r="F36" s="2">
        <f>VLOOKUP($A36,Цены!$A$2:$F$100,6,0)*VLOOKUP($A36,Корзина!$A$4:$D$106,4,0)</f>
        <v>152.8</v>
      </c>
      <c r="G36" s="2">
        <f>VLOOKUP($A36,Цены!$A$2:$G$100,7,0)*VLOOKUP($A36,Корзина!$A$4:$D$106,4,0)</f>
        <v>151.6</v>
      </c>
      <c r="H36" s="2">
        <f>VLOOKUP($A36,Цены!$A$2:$AF$100,8,0)*VLOOKUP($A36,Корзина!$A$4:$D$106,4,0)</f>
        <v>155.6</v>
      </c>
      <c r="I36" s="2">
        <f>VLOOKUP($A36,Цены!$A$2:$AF$100,9,0)*VLOOKUP($A36,Корзина!$A$4:$D$106,4,0)</f>
        <v>159.6</v>
      </c>
      <c r="J36" s="2">
        <f>VLOOKUP($A36,Цены!$A$2:$AF$100,10,0)*VLOOKUP($A36,Корзина!$A$4:$D$106,4,0)</f>
        <v>147.6</v>
      </c>
      <c r="K36" s="2">
        <f>VLOOKUP($A36,Цены!$A$2:$AF$100,11,0)*VLOOKUP($A36,Корзина!$A$4:$D$106,4,0)</f>
        <v>159.6</v>
      </c>
      <c r="L36" s="2">
        <f>VLOOKUP($A36,Цены!$A$2:$AF$100,12,0)*VLOOKUP($A36,Корзина!$A$4:$D$106,4,0)</f>
        <v>159.6</v>
      </c>
      <c r="M36" s="2">
        <f>VLOOKUP($A36,Цены!$A$2:$AF$100,13,0)*VLOOKUP($A36,Корзина!$A$4:$D$106,4,0)</f>
        <v>159.6</v>
      </c>
      <c r="N36" s="2">
        <f>VLOOKUP($A36,Цены!$A$2:$AF$100,14,0)*VLOOKUP($A36,Корзина!$A$4:$D$106,4,0)</f>
        <v>159.6</v>
      </c>
      <c r="O36" s="2">
        <f>VLOOKUP($A36,Цены!$A$2:$AF$100,15,0)*VLOOKUP($A36,Корзина!$A$4:$D$106,4,0)</f>
        <v>167.6</v>
      </c>
      <c r="P36" s="2">
        <f>VLOOKUP($A36,Цены!$A$2:$AF$100,16,0)*VLOOKUP($A36,Корзина!$A$4:$D$106,4,0)</f>
        <v>205.6</v>
      </c>
      <c r="Q36" s="2">
        <f>VLOOKUP($A36,Цены!$A$2:$AF$100,17,0)*VLOOKUP($A36,Корзина!$A$4:$D$106,4,0)</f>
        <v>183.6</v>
      </c>
      <c r="R36" s="2">
        <f>VLOOKUP($A36,Цены!$A$2:$AF$100,18,0)*VLOOKUP($A36,Корзина!$A$4:$D$106,4,0)</f>
        <v>183.6</v>
      </c>
      <c r="S36" s="2">
        <f>VLOOKUP($A36,Цены!$A$2:$AF$100,19,0)*VLOOKUP($A36,Корзина!$A$4:$D$106,4,0)</f>
        <v>177.6</v>
      </c>
      <c r="T36" s="2">
        <f>VLOOKUP($A36,Цены!$A$2:$AF$100,20,0)*VLOOKUP($A36,Корзина!$A$4:$D$106,4,0)</f>
        <v>199.6</v>
      </c>
      <c r="U36" s="2">
        <f>VLOOKUP($A36,Цены!$A$2:$AF$100,21,0)*VLOOKUP($A36,Корзина!$A$4:$D$106,4,0)</f>
        <v>203.6</v>
      </c>
      <c r="V36" s="2">
        <f>VLOOKUP($A36,Цены!$A$2:$AF$100,22,0)*VLOOKUP($A36,Корзина!$A$4:$D$106,4,0)</f>
        <v>175.6</v>
      </c>
      <c r="W36" s="2">
        <f>VLOOKUP($A36,Цены!$A$2:$AF$100,23,0)*VLOOKUP($A36,Корзина!$A$4:$D$106,4,0)</f>
        <v>190</v>
      </c>
      <c r="X36" s="2">
        <f>VLOOKUP($A36,Цены!$A$2:$AF$100,24,0)*VLOOKUP($A36,Корзина!$A$4:$D$106,4,0)</f>
        <v>207.6</v>
      </c>
      <c r="Y36" s="2">
        <f>VLOOKUP($A36,Цены!$A$2:$AF$100,25,0)*VLOOKUP($A36,Корзина!$A$4:$D$106,4,0)</f>
        <v>195.6</v>
      </c>
      <c r="Z36" s="2">
        <f>VLOOKUP($A36,Цены!$A$2:$AF$100,26,0)*VLOOKUP($A36,Корзина!$A$4:$D$106,4,0)</f>
        <v>206</v>
      </c>
      <c r="AA36" s="2">
        <f>VLOOKUP($A36,Цены!$A$2:$AF$100,27,0)*VLOOKUP($A36,Корзина!$A$4:$D$106,4,0)</f>
        <v>206</v>
      </c>
      <c r="AB36" s="2">
        <f>VLOOKUP($A36,Цены!$A$2:$AF$100,28,0)*VLOOKUP($A36,Корзина!$A$4:$D$106,4,0)</f>
        <v>198</v>
      </c>
      <c r="AC36" s="2">
        <f>VLOOKUP($A36,Цены!$A$2:$CF$100,29,0)*VLOOKUP($A36,Корзина!$A$4:$D$106,4,0)</f>
        <v>198</v>
      </c>
      <c r="AD36" s="2">
        <f>VLOOKUP($A36,Цены!$A$2:$CF$100,30,0)*VLOOKUP($A36,Корзина!$A$4:$D$106,4,0)</f>
        <v>200.6</v>
      </c>
      <c r="AE36" s="2">
        <f>VLOOKUP($A36,Цены!$A$2:$CF$100,31,0)*VLOOKUP($A36,Корзина!$A$4:$D$106,4,0)</f>
        <v>200</v>
      </c>
      <c r="AF36" s="2">
        <f>VLOOKUP($A36,Цены!$A$2:$CF$100,32,0)*VLOOKUP($A36,Корзина!$A$4:$D$106,4,0)</f>
        <v>200</v>
      </c>
      <c r="AG36" s="2">
        <f>VLOOKUP($A36,Цены!$A$2:$CF$100,33,0)*VLOOKUP($A36,Корзина!$A$4:$D$106,4,0)</f>
        <v>200</v>
      </c>
    </row>
    <row r="37" spans="1:33" ht="12.75">
      <c r="A37" s="2" t="s">
        <v>188</v>
      </c>
      <c r="B37" s="2" t="s">
        <v>16</v>
      </c>
      <c r="C37" s="2" t="s">
        <v>82</v>
      </c>
      <c r="D37" s="2">
        <f>VLOOKUP($A37,Цены!$A$2:$F$100,4,0)*VLOOKUP($A37,Корзина!$A$4:$D$106,4,0)</f>
        <v>51</v>
      </c>
      <c r="E37" s="2">
        <f>VLOOKUP($A37,Цены!$A$2:$F$100,5,0)*VLOOKUP($A37,Корзина!$A$4:$D$106,4,0)</f>
        <v>51</v>
      </c>
      <c r="F37" s="2">
        <f>VLOOKUP($A37,Цены!$A$2:$F$100,6,0)*VLOOKUP($A37,Корзина!$A$4:$D$106,4,0)</f>
        <v>51</v>
      </c>
      <c r="G37" s="2">
        <f>VLOOKUP($A37,Цены!$A$2:$G$100,7,0)*VLOOKUP($A37,Корзина!$A$4:$D$106,4,0)</f>
        <v>51</v>
      </c>
      <c r="H37" s="2">
        <f>VLOOKUP($A37,Цены!$A$2:$AF$100,8,0)*VLOOKUP($A37,Корзина!$A$4:$D$106,4,0)</f>
        <v>51</v>
      </c>
      <c r="I37" s="2">
        <f>VLOOKUP($A37,Цены!$A$2:$AF$100,9,0)*VLOOKUP($A37,Корзина!$A$4:$D$106,4,0)</f>
        <v>43.8</v>
      </c>
      <c r="J37" s="2">
        <f>VLOOKUP($A37,Цены!$A$2:$AF$100,10,0)*VLOOKUP($A37,Корзина!$A$4:$D$106,4,0)</f>
        <v>39.8</v>
      </c>
      <c r="K37" s="2">
        <f>VLOOKUP($A37,Цены!$A$2:$AF$100,11,0)*VLOOKUP($A37,Корзина!$A$4:$D$106,4,0)</f>
        <v>37.8</v>
      </c>
      <c r="L37" s="2">
        <f>VLOOKUP($A37,Цены!$A$2:$AF$100,12,0)*VLOOKUP($A37,Корзина!$A$4:$D$106,4,0)</f>
        <v>37.8</v>
      </c>
      <c r="M37" s="2">
        <f>VLOOKUP($A37,Цены!$A$2:$AF$100,13,0)*VLOOKUP($A37,Корзина!$A$4:$D$106,4,0)</f>
        <v>37.8</v>
      </c>
      <c r="N37" s="2">
        <f>VLOOKUP($A37,Цены!$A$2:$AF$100,14,0)*VLOOKUP($A37,Корзина!$A$4:$D$106,4,0)</f>
        <v>37.8</v>
      </c>
      <c r="O37" s="2">
        <f>VLOOKUP($A37,Цены!$A$2:$AF$100,15,0)*VLOOKUP($A37,Корзина!$A$4:$D$106,4,0)</f>
        <v>32</v>
      </c>
      <c r="P37" s="2">
        <f>VLOOKUP($A37,Цены!$A$2:$AF$100,16,0)*VLOOKUP($A37,Корзина!$A$4:$D$106,4,0)</f>
        <v>38.2</v>
      </c>
      <c r="Q37" s="2">
        <f>VLOOKUP($A37,Цены!$A$2:$AF$100,17,0)*VLOOKUP($A37,Корзина!$A$4:$D$106,4,0)</f>
        <v>38.6</v>
      </c>
      <c r="R37" s="2">
        <f>VLOOKUP($A37,Цены!$A$2:$AF$100,18,0)*VLOOKUP($A37,Корзина!$A$4:$D$106,4,0)</f>
        <v>38.6</v>
      </c>
      <c r="S37" s="2">
        <f>VLOOKUP($A37,Цены!$A$2:$AF$100,19,0)*VLOOKUP($A37,Корзина!$A$4:$D$106,4,0)</f>
        <v>39.6</v>
      </c>
      <c r="T37" s="2">
        <f>VLOOKUP($A37,Цены!$A$2:$AF$100,20,0)*VLOOKUP($A37,Корзина!$A$4:$D$106,4,0)</f>
        <v>42.6</v>
      </c>
      <c r="U37" s="2">
        <f>VLOOKUP($A37,Цены!$A$2:$AF$100,21,0)*VLOOKUP($A37,Корзина!$A$4:$D$106,4,0)</f>
        <v>59.8</v>
      </c>
      <c r="V37" s="2">
        <f>VLOOKUP($A37,Цены!$A$2:$AF$100,22,0)*VLOOKUP($A37,Корзина!$A$4:$D$106,4,0)</f>
        <v>42.6</v>
      </c>
      <c r="W37" s="2">
        <f>VLOOKUP($A37,Цены!$A$2:$AF$100,23,0)*VLOOKUP($A37,Корзина!$A$4:$D$106,4,0)</f>
        <v>43.4</v>
      </c>
      <c r="X37" s="2">
        <f>VLOOKUP($A37,Цены!$A$2:$AF$100,24,0)*VLOOKUP($A37,Корзина!$A$4:$D$106,4,0)</f>
        <v>53.2</v>
      </c>
      <c r="Y37" s="2">
        <f>VLOOKUP($A37,Цены!$A$2:$AF$100,25,0)*VLOOKUP($A37,Корзина!$A$4:$D$106,4,0)</f>
        <v>59.6</v>
      </c>
      <c r="Z37" s="2">
        <f>VLOOKUP($A37,Цены!$A$2:$AF$100,26,0)*VLOOKUP($A37,Корзина!$A$4:$D$106,4,0)</f>
        <v>52.8</v>
      </c>
      <c r="AA37" s="2">
        <f>VLOOKUP($A37,Цены!$A$2:$AF$100,27,0)*VLOOKUP($A37,Корзина!$A$4:$D$106,4,0)</f>
        <v>57.4</v>
      </c>
      <c r="AB37" s="2">
        <f>VLOOKUP($A37,Цены!$A$2:$AF$100,28,0)*VLOOKUP($A37,Корзина!$A$4:$D$106,4,0)</f>
        <v>57.2</v>
      </c>
      <c r="AC37" s="2">
        <f>VLOOKUP($A37,Цены!$A$2:$CF$100,29,0)*VLOOKUP($A37,Корзина!$A$4:$D$106,4,0)</f>
        <v>59.4</v>
      </c>
      <c r="AD37" s="2">
        <f>VLOOKUP($A37,Цены!$A$2:$CF$100,30,0)*VLOOKUP($A37,Корзина!$A$4:$D$106,4,0)</f>
        <v>64.4</v>
      </c>
      <c r="AE37" s="2">
        <f>VLOOKUP($A37,Цены!$A$2:$CF$100,31,0)*VLOOKUP($A37,Корзина!$A$4:$D$106,4,0)</f>
        <v>59.4</v>
      </c>
      <c r="AF37" s="2">
        <f>VLOOKUP($A37,Цены!$A$2:$CF$100,32,0)*VLOOKUP($A37,Корзина!$A$4:$D$106,4,0)</f>
        <v>59.4</v>
      </c>
      <c r="AG37" s="2">
        <f>VLOOKUP($A37,Цены!$A$2:$CF$100,33,0)*VLOOKUP($A37,Корзина!$A$4:$D$106,4,0)</f>
        <v>61.4</v>
      </c>
    </row>
    <row r="38" spans="1:33" ht="12.75">
      <c r="A38" s="2" t="s">
        <v>122</v>
      </c>
      <c r="B38" s="2" t="s">
        <v>123</v>
      </c>
      <c r="C38" s="2" t="s">
        <v>124</v>
      </c>
      <c r="D38" s="2">
        <f>VLOOKUP($A38,Цены!$A$2:$F$100,4,0)*VLOOKUP($A38,Корзина!$A$4:$D$106,4,0)</f>
        <v>51.2</v>
      </c>
      <c r="E38" s="2">
        <f>VLOOKUP($A38,Цены!$A$2:$F$100,5,0)*VLOOKUP($A38,Корзина!$A$4:$D$106,4,0)</f>
        <v>51.2</v>
      </c>
      <c r="F38" s="2">
        <f>VLOOKUP($A38,Цены!$A$2:$F$100,6,0)*VLOOKUP($A38,Корзина!$A$4:$D$106,4,0)</f>
        <v>51.2</v>
      </c>
      <c r="G38" s="2">
        <f>VLOOKUP($A38,Цены!$A$2:$G$100,7,0)*VLOOKUP($A38,Корзина!$A$4:$D$106,4,0)</f>
        <v>51.2</v>
      </c>
      <c r="H38" s="2">
        <f>VLOOKUP($A38,Цены!$A$2:$AF$100,8,0)*VLOOKUP($A38,Корзина!$A$4:$D$106,4,0)</f>
        <v>51.6</v>
      </c>
      <c r="I38" s="2">
        <f>VLOOKUP($A38,Цены!$A$2:$AF$100,9,0)*VLOOKUP($A38,Корзина!$A$4:$D$106,4,0)</f>
        <v>51.6</v>
      </c>
      <c r="J38" s="2">
        <f>VLOOKUP($A38,Цены!$A$2:$AF$100,10,0)*VLOOKUP($A38,Корзина!$A$4:$D$106,4,0)</f>
        <v>52.4</v>
      </c>
      <c r="K38" s="2">
        <f>VLOOKUP($A38,Цены!$A$2:$AF$100,11,0)*VLOOKUP($A38,Корзина!$A$4:$D$106,4,0)</f>
        <v>49.6</v>
      </c>
      <c r="L38" s="2">
        <f>VLOOKUP($A38,Цены!$A$2:$AF$100,12,0)*VLOOKUP($A38,Корзина!$A$4:$D$106,4,0)</f>
        <v>51.6</v>
      </c>
      <c r="M38" s="2">
        <f>VLOOKUP($A38,Цены!$A$2:$AF$100,13,0)*VLOOKUP($A38,Корзина!$A$4:$D$106,4,0)</f>
        <v>51.6</v>
      </c>
      <c r="N38" s="2">
        <f>VLOOKUP($A38,Цены!$A$2:$AF$100,14,0)*VLOOKUP($A38,Корзина!$A$4:$D$106,4,0)</f>
        <v>56.8</v>
      </c>
      <c r="O38" s="2">
        <f>VLOOKUP($A38,Цены!$A$2:$AF$100,15,0)*VLOOKUP($A38,Корзина!$A$4:$D$106,4,0)</f>
        <v>56.8</v>
      </c>
      <c r="P38" s="2">
        <f>VLOOKUP($A38,Цены!$A$2:$AF$100,16,0)*VLOOKUP($A38,Корзина!$A$4:$D$106,4,0)</f>
        <v>64</v>
      </c>
      <c r="Q38" s="2">
        <f>VLOOKUP($A38,Цены!$A$2:$AF$100,17,0)*VLOOKUP($A38,Корзина!$A$4:$D$106,4,0)</f>
        <v>61.2</v>
      </c>
      <c r="R38" s="2">
        <f>VLOOKUP($A38,Цены!$A$2:$AF$100,18,0)*VLOOKUP($A38,Корзина!$A$4:$D$106,4,0)</f>
        <v>54</v>
      </c>
      <c r="S38" s="2">
        <f>VLOOKUP($A38,Цены!$A$2:$AF$100,19,0)*VLOOKUP($A38,Корзина!$A$4:$D$106,4,0)</f>
        <v>64</v>
      </c>
      <c r="T38" s="2">
        <f>VLOOKUP($A38,Цены!$A$2:$AF$100,20,0)*VLOOKUP($A38,Корзина!$A$4:$D$106,4,0)</f>
        <v>63.6</v>
      </c>
      <c r="U38" s="2">
        <f>VLOOKUP($A38,Цены!$A$2:$AF$100,21,0)*VLOOKUP($A38,Корзина!$A$4:$D$106,4,0)</f>
        <v>68</v>
      </c>
      <c r="V38" s="2">
        <f>VLOOKUP($A38,Цены!$A$2:$AF$100,22,0)*VLOOKUP($A38,Корзина!$A$4:$D$106,4,0)</f>
        <v>68</v>
      </c>
      <c r="W38" s="2">
        <f>VLOOKUP($A38,Цены!$A$2:$AF$100,23,0)*VLOOKUP($A38,Корзина!$A$4:$D$106,4,0)</f>
        <v>73.6</v>
      </c>
      <c r="X38" s="2">
        <f>VLOOKUP($A38,Цены!$A$2:$AF$100,24,0)*VLOOKUP($A38,Корзина!$A$4:$D$106,4,0)</f>
        <v>57.2</v>
      </c>
      <c r="Y38" s="2">
        <f>VLOOKUP($A38,Цены!$A$2:$AF$100,25,0)*VLOOKUP($A38,Корзина!$A$4:$D$106,4,0)</f>
        <v>59.6</v>
      </c>
      <c r="Z38" s="2">
        <f>VLOOKUP($A38,Цены!$A$2:$AF$100,26,0)*VLOOKUP($A38,Корзина!$A$4:$D$106,4,0)</f>
        <v>59.6</v>
      </c>
      <c r="AA38" s="2">
        <f>VLOOKUP($A38,Цены!$A$2:$AF$100,27,0)*VLOOKUP($A38,Корзина!$A$4:$D$106,4,0)</f>
        <v>78.4</v>
      </c>
      <c r="AB38" s="2">
        <f>VLOOKUP($A38,Цены!$A$2:$AF$100,28,0)*VLOOKUP($A38,Корзина!$A$4:$D$106,4,0)</f>
        <v>57.2</v>
      </c>
      <c r="AC38" s="2">
        <f>VLOOKUP($A38,Цены!$A$2:$CF$100,29,0)*VLOOKUP($A38,Корзина!$A$4:$D$106,4,0)</f>
        <v>56</v>
      </c>
      <c r="AD38" s="2">
        <f>VLOOKUP($A38,Цены!$A$2:$CF$100,30,0)*VLOOKUP($A38,Корзина!$A$4:$D$106,4,0)</f>
        <v>56</v>
      </c>
      <c r="AE38" s="2">
        <f>VLOOKUP($A38,Цены!$A$2:$CF$100,31,0)*VLOOKUP($A38,Корзина!$A$4:$D$106,4,0)</f>
        <v>60</v>
      </c>
      <c r="AF38" s="2">
        <f>VLOOKUP($A38,Цены!$A$2:$CF$100,32,0)*VLOOKUP($A38,Корзина!$A$4:$D$106,4,0)</f>
        <v>60</v>
      </c>
      <c r="AG38" s="2">
        <f>VLOOKUP($A38,Цены!$A$2:$CF$100,33,0)*VLOOKUP($A38,Корзина!$A$4:$D$106,4,0)</f>
        <v>60</v>
      </c>
    </row>
    <row r="39" spans="1:33" s="1" customFormat="1" ht="12.75">
      <c r="A39" s="2" t="s">
        <v>83</v>
      </c>
      <c r="B39" s="2" t="s">
        <v>84</v>
      </c>
      <c r="C39" s="2" t="s">
        <v>85</v>
      </c>
      <c r="D39" s="2">
        <f>VLOOKUP($A39,Цены!$A$2:$F$100,4,0)*VLOOKUP($A39,Корзина!$A$4:$D$106,4,0)</f>
        <v>91.45</v>
      </c>
      <c r="E39" s="2">
        <f>VLOOKUP($A39,Цены!$A$2:$F$100,5,0)*VLOOKUP($A39,Корзина!$A$4:$D$106,4,0)</f>
        <v>91.6</v>
      </c>
      <c r="F39" s="2">
        <f>VLOOKUP($A39,Цены!$A$2:$F$100,6,0)*VLOOKUP($A39,Корзина!$A$4:$D$106,4,0)</f>
        <v>91.6</v>
      </c>
      <c r="G39" s="2">
        <f>VLOOKUP($A39,Цены!$A$2:$G$100,7,0)*VLOOKUP($A39,Корзина!$A$4:$D$106,4,0)</f>
        <v>91.2</v>
      </c>
      <c r="H39" s="2">
        <f>VLOOKUP($A39,Цены!$A$2:$AF$100,8,0)*VLOOKUP($A39,Корзина!$A$4:$D$106,4,0)</f>
        <v>91.8</v>
      </c>
      <c r="I39" s="2">
        <f>VLOOKUP($A39,Цены!$A$2:$AF$100,9,0)*VLOOKUP($A39,Корзина!$A$4:$D$106,4,0)</f>
        <v>91.8</v>
      </c>
      <c r="J39" s="2">
        <f>VLOOKUP($A39,Цены!$A$2:$AF$100,10,0)*VLOOKUP($A39,Корзина!$A$4:$D$106,4,0)</f>
        <v>91.8</v>
      </c>
      <c r="K39" s="2">
        <f>VLOOKUP($A39,Цены!$A$2:$AF$100,11,0)*VLOOKUP($A39,Корзина!$A$4:$D$106,4,0)</f>
        <v>91.8</v>
      </c>
      <c r="L39" s="2">
        <f>VLOOKUP($A39,Цены!$A$2:$AF$100,12,0)*VLOOKUP($A39,Корзина!$A$4:$D$106,4,0)</f>
        <v>89.8</v>
      </c>
      <c r="M39" s="2">
        <f>VLOOKUP($A39,Цены!$A$2:$AF$100,13,0)*VLOOKUP($A39,Корзина!$A$4:$D$106,4,0)</f>
        <v>86.3</v>
      </c>
      <c r="N39" s="2">
        <f>VLOOKUP($A39,Цены!$A$2:$AF$100,14,0)*VLOOKUP($A39,Корзина!$A$4:$D$106,4,0)</f>
        <v>89</v>
      </c>
      <c r="O39" s="2">
        <f>VLOOKUP($A39,Цены!$A$2:$AF$100,15,0)*VLOOKUP($A39,Корзина!$A$4:$D$106,4,0)</f>
        <v>91</v>
      </c>
      <c r="P39" s="2">
        <f>VLOOKUP($A39,Цены!$A$2:$AF$100,16,0)*VLOOKUP($A39,Корзина!$A$4:$D$106,4,0)</f>
        <v>91</v>
      </c>
      <c r="Q39" s="2">
        <f>VLOOKUP($A39,Цены!$A$2:$AF$100,17,0)*VLOOKUP($A39,Корзина!$A$4:$D$106,4,0)</f>
        <v>88</v>
      </c>
      <c r="R39" s="2">
        <f>VLOOKUP($A39,Цены!$A$2:$AF$100,18,0)*VLOOKUP($A39,Корзина!$A$4:$D$106,4,0)</f>
        <v>91</v>
      </c>
      <c r="S39" s="2">
        <f>VLOOKUP($A39,Цены!$A$2:$AF$100,19,0)*VLOOKUP($A39,Корзина!$A$4:$D$106,4,0)</f>
        <v>95.9</v>
      </c>
      <c r="T39" s="2">
        <f>VLOOKUP($A39,Цены!$A$2:$AF$100,20,0)*VLOOKUP($A39,Корзина!$A$4:$D$106,4,0)</f>
        <v>92.7</v>
      </c>
      <c r="U39" s="2">
        <f>VLOOKUP($A39,Цены!$A$2:$AF$100,21,0)*VLOOKUP($A39,Корзина!$A$4:$D$106,4,0)</f>
        <v>95.8</v>
      </c>
      <c r="V39" s="2">
        <f>VLOOKUP($A39,Цены!$A$2:$AF$100,22,0)*VLOOKUP($A39,Корзина!$A$4:$D$106,4,0)</f>
        <v>94.2</v>
      </c>
      <c r="W39" s="2">
        <f>VLOOKUP($A39,Цены!$A$2:$AF$100,23,0)*VLOOKUP($A39,Корзина!$A$4:$D$106,4,0)</f>
        <v>91.8</v>
      </c>
      <c r="X39" s="2">
        <f>VLOOKUP($A39,Цены!$A$2:$AF$100,24,0)*VLOOKUP($A39,Корзина!$A$4:$D$106,4,0)</f>
        <v>91.8</v>
      </c>
      <c r="Y39" s="2">
        <f>VLOOKUP($A39,Цены!$A$2:$AF$100,25,0)*VLOOKUP($A39,Корзина!$A$4:$D$106,4,0)</f>
        <v>98.8</v>
      </c>
      <c r="Z39" s="2">
        <f>VLOOKUP($A39,Цены!$A$2:$AF$100,26,0)*VLOOKUP($A39,Корзина!$A$4:$D$106,4,0)</f>
        <v>103</v>
      </c>
      <c r="AA39" s="2">
        <f>VLOOKUP($A39,Цены!$A$2:$AF$100,27,0)*VLOOKUP($A39,Корзина!$A$4:$D$106,4,0)</f>
        <v>104.3</v>
      </c>
      <c r="AB39" s="2">
        <f>VLOOKUP($A39,Цены!$A$2:$AF$100,28,0)*VLOOKUP($A39,Корзина!$A$4:$D$106,4,0)</f>
        <v>109.5</v>
      </c>
      <c r="AC39" s="2">
        <f>VLOOKUP($A39,Цены!$A$2:$CF$100,29,0)*VLOOKUP($A39,Корзина!$A$4:$D$106,4,0)</f>
        <v>108.3</v>
      </c>
      <c r="AD39" s="2">
        <f>VLOOKUP($A39,Цены!$A$2:$CF$100,30,0)*VLOOKUP($A39,Корзина!$A$4:$D$106,4,0)</f>
        <v>108.2</v>
      </c>
      <c r="AE39" s="2">
        <f>VLOOKUP($A39,Цены!$A$2:$CF$100,31,0)*VLOOKUP($A39,Корзина!$A$4:$D$106,4,0)</f>
        <v>108.2</v>
      </c>
      <c r="AF39" s="2">
        <f>VLOOKUP($A39,Цены!$A$2:$CF$100,32,0)*VLOOKUP($A39,Корзина!$A$4:$D$106,4,0)</f>
        <v>108.2</v>
      </c>
      <c r="AG39" s="2">
        <f>VLOOKUP($A39,Цены!$A$2:$CF$100,33,0)*VLOOKUP($A39,Корзина!$A$4:$D$106,4,0)</f>
        <v>111.3</v>
      </c>
    </row>
    <row r="40" spans="1:33" ht="12.75">
      <c r="A40" s="2" t="s">
        <v>189</v>
      </c>
      <c r="B40" s="2" t="s">
        <v>86</v>
      </c>
      <c r="C40" s="2" t="s">
        <v>42</v>
      </c>
      <c r="D40" s="2">
        <f>VLOOKUP($A40,Цены!$A$2:$F$100,4,0)*VLOOKUP($A40,Корзина!$A$4:$D$106,4,0)</f>
        <v>62.9</v>
      </c>
      <c r="E40" s="2">
        <f>VLOOKUP($A40,Цены!$A$2:$F$100,5,0)*VLOOKUP($A40,Корзина!$A$4:$D$106,4,0)</f>
        <v>62.9</v>
      </c>
      <c r="F40" s="2">
        <f>VLOOKUP($A40,Цены!$A$2:$F$100,6,0)*VLOOKUP($A40,Корзина!$A$4:$D$106,4,0)</f>
        <v>62.9</v>
      </c>
      <c r="G40" s="2">
        <f>VLOOKUP($A40,Цены!$A$2:$G$100,7,0)*VLOOKUP($A40,Корзина!$A$4:$D$106,4,0)</f>
        <v>62.9</v>
      </c>
      <c r="H40" s="2">
        <f>VLOOKUP($A40,Цены!$A$2:$AF$100,8,0)*VLOOKUP($A40,Корзина!$A$4:$D$106,4,0)</f>
        <v>62.9</v>
      </c>
      <c r="I40" s="2">
        <f>VLOOKUP($A40,Цены!$A$2:$AF$100,9,0)*VLOOKUP($A40,Корзина!$A$4:$D$106,4,0)</f>
        <v>62.9</v>
      </c>
      <c r="J40" s="2">
        <f>VLOOKUP($A40,Цены!$A$2:$AF$100,10,0)*VLOOKUP($A40,Корзина!$A$4:$D$106,4,0)</f>
        <v>72.5</v>
      </c>
      <c r="K40" s="2">
        <f>VLOOKUP($A40,Цены!$A$2:$AF$100,11,0)*VLOOKUP($A40,Корзина!$A$4:$D$106,4,0)</f>
        <v>72.5</v>
      </c>
      <c r="L40" s="2">
        <f>VLOOKUP($A40,Цены!$A$2:$AF$100,12,0)*VLOOKUP($A40,Корзина!$A$4:$D$106,4,0)</f>
        <v>72.5</v>
      </c>
      <c r="M40" s="2">
        <f>VLOOKUP($A40,Цены!$A$2:$AF$100,13,0)*VLOOKUP($A40,Корзина!$A$4:$D$106,4,0)</f>
        <v>69.9</v>
      </c>
      <c r="N40" s="2">
        <f>VLOOKUP($A40,Цены!$A$2:$AF$100,14,0)*VLOOKUP($A40,Корзина!$A$4:$D$106,4,0)</f>
        <v>59.9</v>
      </c>
      <c r="O40" s="2">
        <f>VLOOKUP($A40,Цены!$A$2:$AF$100,15,0)*VLOOKUP($A40,Корзина!$A$4:$D$106,4,0)</f>
        <v>62.9</v>
      </c>
      <c r="P40" s="2">
        <f>VLOOKUP($A40,Цены!$A$2:$AF$100,16,0)*VLOOKUP($A40,Корзина!$A$4:$D$106,4,0)</f>
        <v>62.9</v>
      </c>
      <c r="Q40" s="2">
        <f>VLOOKUP($A40,Цены!$A$2:$AF$100,17,0)*VLOOKUP($A40,Корзина!$A$4:$D$106,4,0)</f>
        <v>62.9</v>
      </c>
      <c r="R40" s="2">
        <f>VLOOKUP($A40,Цены!$A$2:$AF$100,18,0)*VLOOKUP($A40,Корзина!$A$4:$D$106,4,0)</f>
        <v>63.2</v>
      </c>
      <c r="S40" s="2">
        <f>VLOOKUP($A40,Цены!$A$2:$AF$100,19,0)*VLOOKUP($A40,Корзина!$A$4:$D$106,4,0)</f>
        <v>55.2</v>
      </c>
      <c r="T40" s="2">
        <f>VLOOKUP($A40,Цены!$A$2:$AF$100,20,0)*VLOOKUP($A40,Корзина!$A$4:$D$106,4,0)</f>
        <v>51.9</v>
      </c>
      <c r="U40" s="2">
        <f>VLOOKUP($A40,Цены!$A$2:$AF$100,21,0)*VLOOKUP($A40,Корзина!$A$4:$D$106,4,0)</f>
        <v>51.9</v>
      </c>
      <c r="V40" s="2">
        <f>VLOOKUP($A40,Цены!$A$2:$AF$100,22,0)*VLOOKUP($A40,Корзина!$A$4:$D$106,4,0)</f>
        <v>62.8</v>
      </c>
      <c r="W40" s="2">
        <f>VLOOKUP($A40,Цены!$A$2:$AF$100,23,0)*VLOOKUP($A40,Корзина!$A$4:$D$106,4,0)</f>
        <v>68.9</v>
      </c>
      <c r="X40" s="2">
        <f>VLOOKUP($A40,Цены!$A$2:$AF$100,24,0)*VLOOKUP($A40,Корзина!$A$4:$D$106,4,0)</f>
        <v>71.3</v>
      </c>
      <c r="Y40" s="2">
        <f>VLOOKUP($A40,Цены!$A$2:$AF$100,25,0)*VLOOKUP($A40,Корзина!$A$4:$D$106,4,0)</f>
        <v>66.4</v>
      </c>
      <c r="Z40" s="2">
        <f>VLOOKUP($A40,Цены!$A$2:$AF$100,26,0)*VLOOKUP($A40,Корзина!$A$4:$D$106,4,0)</f>
        <v>73</v>
      </c>
      <c r="AA40" s="2">
        <f>VLOOKUP($A40,Цены!$A$2:$AF$100,27,0)*VLOOKUP($A40,Корзина!$A$4:$D$106,4,0)</f>
        <v>70.9</v>
      </c>
      <c r="AB40" s="2">
        <f>VLOOKUP($A40,Цены!$A$2:$AF$100,28,0)*VLOOKUP($A40,Корзина!$A$4:$D$106,4,0)</f>
        <v>70.9</v>
      </c>
      <c r="AC40" s="2">
        <f>VLOOKUP($A40,Цены!$A$2:$CF$100,29,0)*VLOOKUP($A40,Корзина!$A$4:$D$106,4,0)</f>
        <v>70.9</v>
      </c>
      <c r="AD40" s="2">
        <f>VLOOKUP($A40,Цены!$A$2:$CF$100,30,0)*VLOOKUP($A40,Корзина!$A$4:$D$106,4,0)</f>
        <v>70.9</v>
      </c>
      <c r="AE40" s="2">
        <f>VLOOKUP($A40,Цены!$A$2:$CF$100,31,0)*VLOOKUP($A40,Корзина!$A$4:$D$106,4,0)</f>
        <v>70.9</v>
      </c>
      <c r="AF40" s="2">
        <f>VLOOKUP($A40,Цены!$A$2:$CF$100,32,0)*VLOOKUP($A40,Корзина!$A$4:$D$106,4,0)</f>
        <v>73.8</v>
      </c>
      <c r="AG40" s="2">
        <f>VLOOKUP($A40,Цены!$A$2:$CF$100,33,0)*VLOOKUP($A40,Корзина!$A$4:$D$106,4,0)</f>
        <v>77.5</v>
      </c>
    </row>
    <row r="41" spans="1:33" ht="12.75">
      <c r="A41" s="2" t="s">
        <v>190</v>
      </c>
      <c r="B41" s="2" t="s">
        <v>87</v>
      </c>
      <c r="C41" s="2" t="s">
        <v>88</v>
      </c>
      <c r="D41" s="2">
        <f>VLOOKUP($A41,Цены!$A$2:$F$100,4,0)*VLOOKUP($A41,Корзина!$A$4:$D$106,4,0)</f>
        <v>444.29999999999995</v>
      </c>
      <c r="E41" s="2">
        <f>VLOOKUP($A41,Цены!$A$2:$F$100,5,0)*VLOOKUP($A41,Корзина!$A$4:$D$106,4,0)</f>
        <v>479.70000000000005</v>
      </c>
      <c r="F41" s="2">
        <f>VLOOKUP($A41,Цены!$A$2:$F$100,6,0)*VLOOKUP($A41,Корзина!$A$4:$D$106,4,0)</f>
        <v>445.79999999999995</v>
      </c>
      <c r="G41" s="2">
        <f>VLOOKUP($A41,Цены!$A$2:$G$100,7,0)*VLOOKUP($A41,Корзина!$A$4:$D$106,4,0)</f>
        <v>445.79999999999995</v>
      </c>
      <c r="H41" s="2">
        <f>VLOOKUP($A41,Цены!$A$2:$AF$100,8,0)*VLOOKUP($A41,Корзина!$A$4:$D$106,4,0)</f>
        <v>445.79999999999995</v>
      </c>
      <c r="I41" s="2">
        <f>VLOOKUP($A41,Цены!$A$2:$AF$100,9,0)*VLOOKUP($A41,Корзина!$A$4:$D$106,4,0)</f>
        <v>445.79999999999995</v>
      </c>
      <c r="J41" s="2">
        <f>VLOOKUP($A41,Цены!$A$2:$AF$100,10,0)*VLOOKUP($A41,Корзина!$A$4:$D$106,4,0)</f>
        <v>389.70000000000005</v>
      </c>
      <c r="K41" s="2">
        <f>VLOOKUP($A41,Цены!$A$2:$AF$100,11,0)*VLOOKUP($A41,Корзина!$A$4:$D$106,4,0)</f>
        <v>389.70000000000005</v>
      </c>
      <c r="L41" s="2">
        <f>VLOOKUP($A41,Цены!$A$2:$AF$100,12,0)*VLOOKUP($A41,Корзина!$A$4:$D$106,4,0)</f>
        <v>389.70000000000005</v>
      </c>
      <c r="M41" s="2">
        <f>VLOOKUP($A41,Цены!$A$2:$AF$100,13,0)*VLOOKUP($A41,Корзина!$A$4:$D$106,4,0)</f>
        <v>419.70000000000005</v>
      </c>
      <c r="N41" s="2">
        <f>VLOOKUP($A41,Цены!$A$2:$AF$100,14,0)*VLOOKUP($A41,Корзина!$A$4:$D$106,4,0)</f>
        <v>419.70000000000005</v>
      </c>
      <c r="O41" s="2">
        <f>VLOOKUP($A41,Цены!$A$2:$AF$100,15,0)*VLOOKUP($A41,Корзина!$A$4:$D$106,4,0)</f>
        <v>486.90000000000003</v>
      </c>
      <c r="P41" s="2">
        <f>VLOOKUP($A41,Цены!$A$2:$AF$100,16,0)*VLOOKUP($A41,Корзина!$A$4:$D$106,4,0)</f>
        <v>472.5</v>
      </c>
      <c r="Q41" s="2">
        <f>VLOOKUP($A41,Цены!$A$2:$AF$100,17,0)*VLOOKUP($A41,Корзина!$A$4:$D$106,4,0)</f>
        <v>472.5</v>
      </c>
      <c r="R41" s="2">
        <f>VLOOKUP($A41,Цены!$A$2:$AF$100,18,0)*VLOOKUP($A41,Корзина!$A$4:$D$106,4,0)</f>
        <v>472.5</v>
      </c>
      <c r="S41" s="2">
        <f>VLOOKUP($A41,Цены!$A$2:$AF$100,19,0)*VLOOKUP($A41,Корзина!$A$4:$D$106,4,0)</f>
        <v>472.5</v>
      </c>
      <c r="T41" s="2">
        <f>VLOOKUP($A41,Цены!$A$2:$AF$100,20,0)*VLOOKUP($A41,Корзина!$A$4:$D$106,4,0)</f>
        <v>486.90000000000003</v>
      </c>
      <c r="U41" s="2">
        <f>VLOOKUP($A41,Цены!$A$2:$AF$100,21,0)*VLOOKUP($A41,Корзина!$A$4:$D$106,4,0)</f>
        <v>531</v>
      </c>
      <c r="V41" s="2">
        <f>VLOOKUP($A41,Цены!$A$2:$AF$100,22,0)*VLOOKUP($A41,Корзина!$A$4:$D$106,4,0)</f>
        <v>515.7</v>
      </c>
      <c r="W41" s="2">
        <f>VLOOKUP($A41,Цены!$A$2:$AF$100,23,0)*VLOOKUP($A41,Корзина!$A$4:$D$106,4,0)</f>
        <v>522.3</v>
      </c>
      <c r="X41" s="2">
        <f>VLOOKUP($A41,Цены!$A$2:$AF$100,24,0)*VLOOKUP($A41,Корзина!$A$4:$D$106,4,0)</f>
        <v>521.0999999999999</v>
      </c>
      <c r="Y41" s="2">
        <f>VLOOKUP($A41,Цены!$A$2:$AF$100,25,0)*VLOOKUP($A41,Корзина!$A$4:$D$106,4,0)</f>
        <v>534.5999999999999</v>
      </c>
      <c r="Z41" s="2">
        <f>VLOOKUP($A41,Цены!$A$2:$AF$100,26,0)*VLOOKUP($A41,Корзина!$A$4:$D$106,4,0)</f>
        <v>548.4000000000001</v>
      </c>
      <c r="AA41" s="2">
        <f>VLOOKUP($A41,Цены!$A$2:$AF$100,27,0)*VLOOKUP($A41,Корзина!$A$4:$D$106,4,0)</f>
        <v>548.4000000000001</v>
      </c>
      <c r="AB41" s="2">
        <f>VLOOKUP($A41,Цены!$A$2:$AF$100,28,0)*VLOOKUP($A41,Корзина!$A$4:$D$106,4,0)</f>
        <v>567</v>
      </c>
      <c r="AC41" s="2">
        <f>VLOOKUP($A41,Цены!$A$2:$CF$100,29,0)*VLOOKUP($A41,Корзина!$A$4:$D$106,4,0)</f>
        <v>568.5</v>
      </c>
      <c r="AD41" s="2">
        <f>VLOOKUP($A41,Цены!$A$2:$CF$100,30,0)*VLOOKUP($A41,Корзина!$A$4:$D$106,4,0)</f>
        <v>568.5</v>
      </c>
      <c r="AE41" s="2">
        <f>VLOOKUP($A41,Цены!$A$2:$CF$100,31,0)*VLOOKUP($A41,Корзина!$A$4:$D$106,4,0)</f>
        <v>568.5</v>
      </c>
      <c r="AF41" s="2">
        <f>VLOOKUP($A41,Цены!$A$2:$CF$100,32,0)*VLOOKUP($A41,Корзина!$A$4:$D$106,4,0)</f>
        <v>568.5</v>
      </c>
      <c r="AG41" s="2">
        <f>VLOOKUP($A41,Цены!$A$2:$CF$100,33,0)*VLOOKUP($A41,Корзина!$A$4:$D$106,4,0)</f>
        <v>615</v>
      </c>
    </row>
    <row r="42" spans="1:33" s="1" customFormat="1" ht="12.75">
      <c r="A42" s="2" t="s">
        <v>18</v>
      </c>
      <c r="B42" s="2" t="s">
        <v>89</v>
      </c>
      <c r="C42" s="2" t="s">
        <v>69</v>
      </c>
      <c r="D42" s="2">
        <f>VLOOKUP($A42,Цены!$A$2:$F$100,4,0)*VLOOKUP($A42,Корзина!$A$4:$D$106,4,0)</f>
        <v>54.75</v>
      </c>
      <c r="E42" s="2">
        <f>VLOOKUP($A42,Цены!$A$2:$F$100,5,0)*VLOOKUP($A42,Корзина!$A$4:$D$106,4,0)</f>
        <v>54.45</v>
      </c>
      <c r="F42" s="2">
        <f>VLOOKUP($A42,Цены!$A$2:$F$100,6,0)*VLOOKUP($A42,Корзина!$A$4:$D$106,4,0)</f>
        <v>54.7</v>
      </c>
      <c r="G42" s="2">
        <f>VLOOKUP($A42,Цены!$A$2:$G$100,7,0)*VLOOKUP($A42,Корзина!$A$4:$D$106,4,0)</f>
        <v>54.7</v>
      </c>
      <c r="H42" s="2">
        <f>VLOOKUP($A42,Цены!$A$2:$AF$100,8,0)*VLOOKUP($A42,Корзина!$A$4:$D$106,4,0)</f>
        <v>53.4</v>
      </c>
      <c r="I42" s="2">
        <f>VLOOKUP($A42,Цены!$A$2:$AF$100,9,0)*VLOOKUP($A42,Корзина!$A$4:$D$106,4,0)</f>
        <v>54.9</v>
      </c>
      <c r="J42" s="2">
        <f>VLOOKUP($A42,Цены!$A$2:$AF$100,10,0)*VLOOKUP($A42,Корзина!$A$4:$D$106,4,0)</f>
        <v>54.9</v>
      </c>
      <c r="K42" s="2">
        <f>VLOOKUP($A42,Цены!$A$2:$AF$100,11,0)*VLOOKUP($A42,Корзина!$A$4:$D$106,4,0)</f>
        <v>55.95</v>
      </c>
      <c r="L42" s="2">
        <f>VLOOKUP($A42,Цены!$A$2:$AF$100,12,0)*VLOOKUP($A42,Корзина!$A$4:$D$106,4,0)</f>
        <v>55.85</v>
      </c>
      <c r="M42" s="2">
        <f>VLOOKUP($A42,Цены!$A$2:$AF$100,13,0)*VLOOKUP($A42,Корзина!$A$4:$D$106,4,0)</f>
        <v>55.85</v>
      </c>
      <c r="N42" s="2">
        <f>VLOOKUP($A42,Цены!$A$2:$AF$100,14,0)*VLOOKUP($A42,Корзина!$A$4:$D$106,4,0)</f>
        <v>52.3</v>
      </c>
      <c r="O42" s="2">
        <f>VLOOKUP($A42,Цены!$A$2:$AF$100,15,0)*VLOOKUP($A42,Корзина!$A$4:$D$106,4,0)</f>
        <v>51.95</v>
      </c>
      <c r="P42" s="2">
        <f>VLOOKUP($A42,Цены!$A$2:$AF$100,16,0)*VLOOKUP($A42,Корзина!$A$4:$D$106,4,0)</f>
        <v>51.95</v>
      </c>
      <c r="Q42" s="2">
        <f>VLOOKUP($A42,Цены!$A$2:$AF$100,17,0)*VLOOKUP($A42,Корзина!$A$4:$D$106,4,0)</f>
        <v>51.95</v>
      </c>
      <c r="R42" s="2">
        <f>VLOOKUP($A42,Цены!$A$2:$AF$100,18,0)*VLOOKUP($A42,Корзина!$A$4:$D$106,4,0)</f>
        <v>52.5</v>
      </c>
      <c r="S42" s="2">
        <f>VLOOKUP($A42,Цены!$A$2:$AF$100,19,0)*VLOOKUP($A42,Корзина!$A$4:$D$106,4,0)</f>
        <v>54</v>
      </c>
      <c r="T42" s="2">
        <f>VLOOKUP($A42,Цены!$A$2:$AF$100,20,0)*VLOOKUP($A42,Корзина!$A$4:$D$106,4,0)</f>
        <v>54.05</v>
      </c>
      <c r="U42" s="2">
        <f>VLOOKUP($A42,Цены!$A$2:$AF$100,21,0)*VLOOKUP($A42,Корзина!$A$4:$D$106,4,0)</f>
        <v>54.1</v>
      </c>
      <c r="V42" s="2">
        <f>VLOOKUP($A42,Цены!$A$2:$AF$100,22,0)*VLOOKUP($A42,Корзина!$A$4:$D$106,4,0)</f>
        <v>50.95</v>
      </c>
      <c r="W42" s="2">
        <f>VLOOKUP($A42,Цены!$A$2:$AF$100,23,0)*VLOOKUP($A42,Корзина!$A$4:$D$106,4,0)</f>
        <v>53.75</v>
      </c>
      <c r="X42" s="2">
        <f>VLOOKUP($A42,Цены!$A$2:$AF$100,24,0)*VLOOKUP($A42,Корзина!$A$4:$D$106,4,0)</f>
        <v>53.5</v>
      </c>
      <c r="Y42" s="2">
        <f>VLOOKUP($A42,Цены!$A$2:$AF$100,25,0)*VLOOKUP($A42,Корзина!$A$4:$D$106,4,0)</f>
        <v>53.45</v>
      </c>
      <c r="Z42" s="2">
        <f>VLOOKUP($A42,Цены!$A$2:$AF$100,26,0)*VLOOKUP($A42,Корзина!$A$4:$D$106,4,0)</f>
        <v>56.95</v>
      </c>
      <c r="AA42" s="2">
        <f>VLOOKUP($A42,Цены!$A$2:$AF$100,27,0)*VLOOKUP($A42,Корзина!$A$4:$D$106,4,0)</f>
        <v>57.95</v>
      </c>
      <c r="AB42" s="2">
        <f>VLOOKUP($A42,Цены!$A$2:$AF$100,28,0)*VLOOKUP($A42,Корзина!$A$4:$D$106,4,0)</f>
        <v>57.95</v>
      </c>
      <c r="AC42" s="2">
        <f>VLOOKUP($A42,Цены!$A$2:$CF$100,29,0)*VLOOKUP($A42,Корзина!$A$4:$D$106,4,0)</f>
        <v>56.5</v>
      </c>
      <c r="AD42" s="2">
        <f>VLOOKUP($A42,Цены!$A$2:$CF$100,30,0)*VLOOKUP($A42,Корзина!$A$4:$D$106,4,0)</f>
        <v>56.5</v>
      </c>
      <c r="AE42" s="2">
        <f>VLOOKUP($A42,Цены!$A$2:$CF$100,31,0)*VLOOKUP($A42,Корзина!$A$4:$D$106,4,0)</f>
        <v>57.15</v>
      </c>
      <c r="AF42" s="2">
        <f>VLOOKUP($A42,Цены!$A$2:$CF$100,32,0)*VLOOKUP($A42,Корзина!$A$4:$D$106,4,0)</f>
        <v>57.5</v>
      </c>
      <c r="AG42" s="2">
        <f>VLOOKUP($A42,Цены!$A$2:$CF$100,33,0)*VLOOKUP($A42,Корзина!$A$4:$D$106,4,0)</f>
        <v>57.95</v>
      </c>
    </row>
    <row r="43" spans="1:33" s="1" customFormat="1" ht="12.75">
      <c r="A43" s="2" t="s">
        <v>19</v>
      </c>
      <c r="B43" s="2" t="s">
        <v>112</v>
      </c>
      <c r="C43" s="2" t="s">
        <v>69</v>
      </c>
      <c r="D43" s="2">
        <f>VLOOKUP($A43,Цены!$A$2:$F$100,4,0)*VLOOKUP($A43,Корзина!$A$4:$D$106,4,0)</f>
        <v>69.696</v>
      </c>
      <c r="E43" s="2">
        <f>VLOOKUP($A43,Цены!$A$2:$F$100,5,0)*VLOOKUP($A43,Корзина!$A$4:$D$106,4,0)</f>
        <v>68.607</v>
      </c>
      <c r="F43" s="2">
        <f>VLOOKUP($A43,Цены!$A$2:$F$100,6,0)*VLOOKUP($A43,Корзина!$A$4:$D$106,4,0)</f>
        <v>68.607</v>
      </c>
      <c r="G43" s="2">
        <f>VLOOKUP($A43,Цены!$A$2:$G$100,7,0)*VLOOKUP($A43,Корзина!$A$4:$D$106,4,0)</f>
        <v>70.224</v>
      </c>
      <c r="H43" s="2">
        <f>VLOOKUP($A43,Цены!$A$2:$AF$100,8,0)*VLOOKUP($A43,Корзина!$A$4:$D$106,4,0)</f>
        <v>64.086</v>
      </c>
      <c r="I43" s="2">
        <f>VLOOKUP($A43,Цены!$A$2:$AF$100,9,0)*VLOOKUP($A43,Корзина!$A$4:$D$106,4,0)</f>
        <v>71.61</v>
      </c>
      <c r="J43" s="2">
        <f>VLOOKUP($A43,Цены!$A$2:$AF$100,10,0)*VLOOKUP($A43,Корзина!$A$4:$D$106,4,0)</f>
        <v>71.61</v>
      </c>
      <c r="K43" s="2">
        <f>VLOOKUP($A43,Цены!$A$2:$AF$100,11,0)*VLOOKUP($A43,Корзина!$A$4:$D$106,4,0)</f>
        <v>71.61</v>
      </c>
      <c r="L43" s="2">
        <f>VLOOKUP($A43,Цены!$A$2:$AF$100,12,0)*VLOOKUP($A43,Корзина!$A$4:$D$106,4,0)</f>
        <v>71.61</v>
      </c>
      <c r="M43" s="2">
        <f>VLOOKUP($A43,Цены!$A$2:$AF$100,13,0)*VLOOKUP($A43,Корзина!$A$4:$D$106,4,0)</f>
        <v>69.036</v>
      </c>
      <c r="N43" s="2">
        <f>VLOOKUP($A43,Цены!$A$2:$AF$100,14,0)*VLOOKUP($A43,Корзина!$A$4:$D$106,4,0)</f>
        <v>68.211</v>
      </c>
      <c r="O43" s="2">
        <f>VLOOKUP($A43,Цены!$A$2:$AF$100,15,0)*VLOOKUP($A43,Корзина!$A$4:$D$106,4,0)</f>
        <v>68.211</v>
      </c>
      <c r="P43" s="2">
        <f>VLOOKUP($A43,Цены!$A$2:$AF$100,16,0)*VLOOKUP($A43,Корзина!$A$4:$D$106,4,0)</f>
        <v>61.743</v>
      </c>
      <c r="Q43" s="2">
        <f>VLOOKUP($A43,Цены!$A$2:$AF$100,17,0)*VLOOKUP($A43,Корзина!$A$4:$D$106,4,0)</f>
        <v>71.61</v>
      </c>
      <c r="R43" s="2">
        <f>VLOOKUP($A43,Цены!$A$2:$AF$100,18,0)*VLOOKUP($A43,Корзина!$A$4:$D$106,4,0)</f>
        <v>71.61</v>
      </c>
      <c r="S43" s="2">
        <f>VLOOKUP($A43,Цены!$A$2:$AF$100,19,0)*VLOOKUP($A43,Корзина!$A$4:$D$106,4,0)</f>
        <v>71.61</v>
      </c>
      <c r="T43" s="2">
        <f>VLOOKUP($A43,Цены!$A$2:$AF$100,20,0)*VLOOKUP($A43,Корзина!$A$4:$D$106,4,0)</f>
        <v>69.333</v>
      </c>
      <c r="U43" s="2">
        <f>VLOOKUP($A43,Цены!$A$2:$AF$100,21,0)*VLOOKUP($A43,Корзина!$A$4:$D$106,4,0)</f>
        <v>69.333</v>
      </c>
      <c r="V43" s="2">
        <f>VLOOKUP($A43,Цены!$A$2:$AF$100,22,0)*VLOOKUP($A43,Корзина!$A$4:$D$106,4,0)</f>
        <v>69.333</v>
      </c>
      <c r="W43" s="2">
        <f>VLOOKUP($A43,Цены!$A$2:$AF$100,23,0)*VLOOKUP($A43,Корзина!$A$4:$D$106,4,0)</f>
        <v>69.333</v>
      </c>
      <c r="X43" s="2">
        <f>VLOOKUP($A43,Цены!$A$2:$AF$100,24,0)*VLOOKUP($A43,Корзина!$A$4:$D$106,4,0)</f>
        <v>60.98400000000001</v>
      </c>
      <c r="Y43" s="2">
        <f>VLOOKUP($A43,Цены!$A$2:$AF$100,25,0)*VLOOKUP($A43,Корзина!$A$4:$D$106,4,0)</f>
        <v>66.066</v>
      </c>
      <c r="Z43" s="2">
        <f>VLOOKUP($A43,Цены!$A$2:$AF$100,26,0)*VLOOKUP($A43,Корзина!$A$4:$D$106,4,0)</f>
        <v>66.066</v>
      </c>
      <c r="AA43" s="2">
        <f>VLOOKUP($A43,Цены!$A$2:$AF$100,27,0)*VLOOKUP($A43,Корзина!$A$4:$D$106,4,0)</f>
        <v>71.973</v>
      </c>
      <c r="AB43" s="2">
        <f>VLOOKUP($A43,Цены!$A$2:$AF$100,28,0)*VLOOKUP($A43,Корзина!$A$4:$D$106,4,0)</f>
        <v>68.376</v>
      </c>
      <c r="AC43" s="2">
        <f>VLOOKUP($A43,Цены!$A$2:$CF$100,29,0)*VLOOKUP($A43,Корзина!$A$4:$D$106,4,0)</f>
        <v>68.64</v>
      </c>
      <c r="AD43" s="2">
        <f>VLOOKUP($A43,Цены!$A$2:$CF$100,30,0)*VLOOKUP($A43,Корзина!$A$4:$D$106,4,0)</f>
        <v>68.805</v>
      </c>
      <c r="AE43" s="2">
        <f>VLOOKUP($A43,Цены!$A$2:$CF$100,31,0)*VLOOKUP($A43,Корзина!$A$4:$D$106,4,0)</f>
        <v>67.551</v>
      </c>
      <c r="AF43" s="2">
        <f>VLOOKUP($A43,Цены!$A$2:$CF$100,32,0)*VLOOKUP($A43,Корзина!$A$4:$D$106,4,0)</f>
        <v>72.006</v>
      </c>
      <c r="AG43" s="2">
        <f>VLOOKUP($A43,Цены!$A$2:$CF$100,33,0)*VLOOKUP($A43,Корзина!$A$4:$D$106,4,0)</f>
        <v>74.18400000000001</v>
      </c>
    </row>
    <row r="44" spans="1:33" s="1" customFormat="1" ht="12.75">
      <c r="A44" s="2" t="s">
        <v>20</v>
      </c>
      <c r="B44" s="2" t="s">
        <v>202</v>
      </c>
      <c r="C44" s="2" t="s">
        <v>69</v>
      </c>
      <c r="D44" s="2">
        <f>VLOOKUP($A44,Цены!$A$2:$F$100,4,0)*VLOOKUP($A44,Корзина!$A$4:$D$106,4,0)</f>
        <v>87.65</v>
      </c>
      <c r="E44" s="2">
        <f>VLOOKUP($A44,Цены!$A$2:$F$100,5,0)*VLOOKUP($A44,Корзина!$A$4:$D$106,4,0)</f>
        <v>87.65</v>
      </c>
      <c r="F44" s="2">
        <f>VLOOKUP($A44,Цены!$A$2:$F$100,6,0)*VLOOKUP($A44,Корзина!$A$4:$D$106,4,0)</f>
        <v>94.25</v>
      </c>
      <c r="G44" s="2">
        <f>VLOOKUP($A44,Цены!$A$2:$G$100,7,0)*VLOOKUP($A44,Корзина!$A$4:$D$106,4,0)</f>
        <v>95.45</v>
      </c>
      <c r="H44" s="2">
        <f>VLOOKUP($A44,Цены!$A$2:$AF$100,8,0)*VLOOKUP($A44,Корзина!$A$4:$D$106,4,0)</f>
        <v>94.25</v>
      </c>
      <c r="I44" s="2">
        <f>VLOOKUP($A44,Цены!$A$2:$AF$100,9,0)*VLOOKUP($A44,Корзина!$A$4:$D$106,4,0)</f>
        <v>84.16</v>
      </c>
      <c r="J44" s="2">
        <f>VLOOKUP($A44,Цены!$A$2:$AF$100,10,0)*VLOOKUP($A44,Корзина!$A$4:$D$106,4,0)</f>
        <v>89.28</v>
      </c>
      <c r="K44" s="2">
        <f>VLOOKUP($A44,Цены!$A$2:$AF$100,11,0)*VLOOKUP($A44,Корзина!$A$4:$D$106,4,0)</f>
        <v>89.28</v>
      </c>
      <c r="L44" s="2">
        <f>VLOOKUP($A44,Цены!$A$2:$AF$100,12,0)*VLOOKUP($A44,Корзина!$A$4:$D$106,4,0)</f>
        <v>99.15</v>
      </c>
      <c r="M44" s="2">
        <f>VLOOKUP($A44,Цены!$A$2:$AF$100,13,0)*VLOOKUP($A44,Корзина!$A$4:$D$106,4,0)</f>
        <v>99.15</v>
      </c>
      <c r="N44" s="2">
        <f>VLOOKUP($A44,Цены!$A$2:$AF$100,14,0)*VLOOKUP($A44,Корзина!$A$4:$D$106,4,0)</f>
        <v>99.15</v>
      </c>
      <c r="O44" s="2">
        <f>VLOOKUP($A44,Цены!$A$2:$AF$100,15,0)*VLOOKUP($A44,Корзина!$A$4:$D$106,4,0)</f>
        <v>101.7</v>
      </c>
      <c r="P44" s="2">
        <f>VLOOKUP($A44,Цены!$A$2:$AF$100,16,0)*VLOOKUP($A44,Корзина!$A$4:$D$106,4,0)</f>
        <v>101.7</v>
      </c>
      <c r="Q44" s="2">
        <f>VLOOKUP($A44,Цены!$A$2:$AF$100,17,0)*VLOOKUP($A44,Корзина!$A$4:$D$106,4,0)</f>
        <v>103.95</v>
      </c>
      <c r="R44" s="2">
        <f>VLOOKUP($A44,Цены!$A$2:$AF$100,18,0)*VLOOKUP($A44,Корзина!$A$4:$D$106,4,0)</f>
        <v>111.15</v>
      </c>
      <c r="S44" s="2">
        <f>VLOOKUP($A44,Цены!$A$2:$AF$100,19,0)*VLOOKUP($A44,Корзина!$A$4:$D$106,4,0)</f>
        <v>111.15</v>
      </c>
      <c r="T44" s="2">
        <f>VLOOKUP($A44,Цены!$A$2:$AF$100,20,0)*VLOOKUP($A44,Корзина!$A$4:$D$106,4,0)</f>
        <v>111.15</v>
      </c>
      <c r="U44" s="2">
        <f>VLOOKUP($A44,Цены!$A$2:$AF$100,21,0)*VLOOKUP($A44,Корзина!$A$4:$D$106,4,0)</f>
        <v>110.65</v>
      </c>
      <c r="V44" s="2">
        <f>VLOOKUP($A44,Цены!$A$2:$AF$100,22,0)*VLOOKUP($A44,Корзина!$A$4:$D$106,4,0)</f>
        <v>103.3</v>
      </c>
      <c r="W44" s="2">
        <f>VLOOKUP($A44,Цены!$A$2:$AF$100,23,0)*VLOOKUP($A44,Корзина!$A$4:$D$106,4,0)</f>
        <v>115.5</v>
      </c>
      <c r="X44" s="2">
        <f>VLOOKUP($A44,Цены!$A$2:$AF$100,24,0)*VLOOKUP($A44,Корзина!$A$4:$D$106,4,0)</f>
        <v>123</v>
      </c>
      <c r="Y44" s="2">
        <f>VLOOKUP($A44,Цены!$A$2:$AF$100,25,0)*VLOOKUP($A44,Корзина!$A$4:$D$106,4,0)</f>
        <v>123.2</v>
      </c>
      <c r="Z44" s="2">
        <f>VLOOKUP($A44,Цены!$A$2:$AF$100,26,0)*VLOOKUP($A44,Корзина!$A$4:$D$106,4,0)</f>
        <v>117.2</v>
      </c>
      <c r="AA44" s="2">
        <f>VLOOKUP($A44,Цены!$A$2:$AF$100,27,0)*VLOOKUP($A44,Корзина!$A$4:$D$106,4,0)</f>
        <v>134.3</v>
      </c>
      <c r="AB44" s="2">
        <f>VLOOKUP($A44,Цены!$A$2:$AF$100,28,0)*VLOOKUP($A44,Корзина!$A$4:$D$106,4,0)</f>
        <v>123.25</v>
      </c>
      <c r="AC44" s="2">
        <f>VLOOKUP($A44,Цены!$A$2:$CF$100,29,0)*VLOOKUP($A44,Корзина!$A$4:$D$106,4,0)</f>
        <v>133.3</v>
      </c>
      <c r="AD44" s="2">
        <f>VLOOKUP($A44,Цены!$A$2:$CF$100,30,0)*VLOOKUP($A44,Корзина!$A$4:$D$106,4,0)</f>
        <v>133.75</v>
      </c>
      <c r="AE44" s="2">
        <f>VLOOKUP($A44,Цены!$A$2:$CF$100,31,0)*VLOOKUP($A44,Корзина!$A$4:$D$106,4,0)</f>
        <v>133.75</v>
      </c>
      <c r="AF44" s="2">
        <f>VLOOKUP($A44,Цены!$A$2:$CF$100,32,0)*VLOOKUP($A44,Корзина!$A$4:$D$106,4,0)</f>
        <v>133.75</v>
      </c>
      <c r="AG44" s="2">
        <f>VLOOKUP($A44,Цены!$A$2:$CF$100,33,0)*VLOOKUP($A44,Корзина!$A$4:$D$106,4,0)</f>
        <v>110.1</v>
      </c>
    </row>
    <row r="45" spans="1:33" s="1" customFormat="1" ht="12.75">
      <c r="A45" s="2" t="s">
        <v>21</v>
      </c>
      <c r="B45" s="2" t="s">
        <v>21</v>
      </c>
      <c r="C45" s="2" t="s">
        <v>69</v>
      </c>
      <c r="D45" s="2">
        <f>VLOOKUP($A45,Цены!$A$2:$F$100,4,0)*VLOOKUP($A45,Корзина!$A$4:$D$106,4,0)</f>
        <v>0</v>
      </c>
      <c r="E45" s="2">
        <f>VLOOKUP($A45,Цены!$A$2:$F$100,5,0)*VLOOKUP($A45,Корзина!$A$4:$D$106,4,0)</f>
        <v>0</v>
      </c>
      <c r="F45" s="2">
        <f>VLOOKUP($A45,Цены!$A$2:$F$100,6,0)*VLOOKUP($A45,Корзина!$A$4:$D$106,4,0)</f>
        <v>0</v>
      </c>
      <c r="G45" s="2">
        <f>VLOOKUP($A45,Цены!$A$2:$G$100,7,0)*VLOOKUP($A45,Корзина!$A$4:$D$106,4,0)</f>
        <v>0</v>
      </c>
      <c r="H45" s="2">
        <f>VLOOKUP($A45,Цены!$A$2:$AF$100,8,0)*VLOOKUP($A45,Корзина!$A$4:$D$106,4,0)</f>
        <v>0</v>
      </c>
      <c r="I45" s="2">
        <f>VLOOKUP($A45,Цены!$A$2:$AF$100,9,0)*VLOOKUP($A45,Корзина!$A$4:$D$106,4,0)</f>
        <v>0</v>
      </c>
      <c r="J45" s="2">
        <f>VLOOKUP($A45,Цены!$A$2:$AF$100,10,0)*VLOOKUP($A45,Корзина!$A$4:$D$106,4,0)</f>
        <v>0</v>
      </c>
      <c r="K45" s="2">
        <f>VLOOKUP($A45,Цены!$A$2:$AF$100,11,0)*VLOOKUP($A45,Корзина!$A$4:$D$106,4,0)</f>
        <v>0</v>
      </c>
      <c r="L45" s="2">
        <f>VLOOKUP($A45,Цены!$A$2:$AF$100,12,0)*VLOOKUP($A45,Корзина!$A$4:$D$106,4,0)</f>
        <v>0</v>
      </c>
      <c r="M45" s="2">
        <f>VLOOKUP($A45,Цены!$A$2:$AF$100,13,0)*VLOOKUP($A45,Корзина!$A$4:$D$106,4,0)</f>
        <v>0</v>
      </c>
      <c r="N45" s="2">
        <f>VLOOKUP($A45,Цены!$A$2:$AF$100,14,0)*VLOOKUP($A45,Корзина!$A$4:$D$106,4,0)</f>
        <v>0</v>
      </c>
      <c r="O45" s="2">
        <f>VLOOKUP($A45,Цены!$A$2:$AF$100,15,0)*VLOOKUP($A45,Корзина!$A$4:$D$106,4,0)</f>
        <v>0</v>
      </c>
      <c r="P45" s="2">
        <f>VLOOKUP($A45,Цены!$A$2:$AF$100,16,0)*VLOOKUP($A45,Корзина!$A$4:$D$106,4,0)</f>
        <v>0</v>
      </c>
      <c r="Q45" s="2">
        <f>VLOOKUP($A45,Цены!$A$2:$AF$100,17,0)*VLOOKUP($A45,Корзина!$A$4:$D$106,4,0)</f>
        <v>0</v>
      </c>
      <c r="R45" s="2">
        <f>VLOOKUP($A45,Цены!$A$2:$AF$100,18,0)*VLOOKUP($A45,Корзина!$A$4:$D$106,4,0)</f>
        <v>0</v>
      </c>
      <c r="S45" s="2">
        <f>VLOOKUP($A45,Цены!$A$2:$AF$100,19,0)*VLOOKUP($A45,Корзина!$A$4:$D$106,4,0)</f>
        <v>0</v>
      </c>
      <c r="T45" s="2">
        <f>VLOOKUP($A45,Цены!$A$2:$AF$100,20,0)*VLOOKUP($A45,Корзина!$A$4:$D$106,4,0)</f>
        <v>0</v>
      </c>
      <c r="U45" s="2">
        <f>VLOOKUP($A45,Цены!$A$2:$AF$100,21,0)*VLOOKUP($A45,Корзина!$A$4:$D$106,4,0)</f>
        <v>0</v>
      </c>
      <c r="V45" s="2">
        <f>VLOOKUP($A45,Цены!$A$2:$AF$100,22,0)*VLOOKUP($A45,Корзина!$A$4:$D$106,4,0)</f>
        <v>0</v>
      </c>
      <c r="W45" s="2">
        <f>VLOOKUP($A45,Цены!$A$2:$AF$100,23,0)*VLOOKUP($A45,Корзина!$A$4:$D$106,4,0)</f>
        <v>0</v>
      </c>
      <c r="X45" s="2">
        <f>VLOOKUP($A45,Цены!$A$2:$AF$100,24,0)*VLOOKUP($A45,Корзина!$A$4:$D$106,4,0)</f>
        <v>0</v>
      </c>
      <c r="Y45" s="2">
        <f>VLOOKUP($A45,Цены!$A$2:$AF$100,25,0)*VLOOKUP($A45,Корзина!$A$4:$D$106,4,0)</f>
        <v>0</v>
      </c>
      <c r="Z45" s="2">
        <f>VLOOKUP($A45,Цены!$A$2:$AF$100,26,0)*VLOOKUP($A45,Корзина!$A$4:$D$106,4,0)</f>
        <v>0</v>
      </c>
      <c r="AA45" s="2">
        <f>VLOOKUP($A45,Цены!$A$2:$AF$100,27,0)*VLOOKUP($A45,Корзина!$A$4:$D$106,4,0)</f>
        <v>0</v>
      </c>
      <c r="AB45" s="2">
        <f>VLOOKUP($A45,Цены!$A$2:$AF$100,28,0)*VLOOKUP($A45,Корзина!$A$4:$D$106,4,0)</f>
        <v>0</v>
      </c>
      <c r="AC45" s="2">
        <f>VLOOKUP($A45,Цены!$A$2:$CF$100,29,0)*VLOOKUP($A45,Корзина!$A$4:$D$106,4,0)</f>
        <v>0</v>
      </c>
      <c r="AD45" s="2">
        <f>VLOOKUP($A45,Цены!$A$2:$CF$100,30,0)*VLOOKUP($A45,Корзина!$A$4:$D$106,4,0)</f>
        <v>0</v>
      </c>
      <c r="AE45" s="2">
        <f>VLOOKUP($A45,Цены!$A$2:$CF$100,31,0)*VLOOKUP($A45,Корзина!$A$4:$D$106,4,0)</f>
        <v>0</v>
      </c>
      <c r="AF45" s="2">
        <f>VLOOKUP($A45,Цены!$A$2:$CF$100,32,0)*VLOOKUP($A45,Корзина!$A$4:$D$106,4,0)</f>
        <v>0</v>
      </c>
      <c r="AG45" s="2">
        <f>VLOOKUP($A45,Цены!$A$2:$CF$100,33,0)*VLOOKUP($A45,Корзина!$A$4:$D$106,4,0)</f>
        <v>0</v>
      </c>
    </row>
    <row r="46" spans="1:33" s="1" customFormat="1" ht="12.75">
      <c r="A46" s="2" t="s">
        <v>22</v>
      </c>
      <c r="B46" s="2" t="s">
        <v>90</v>
      </c>
      <c r="C46" s="2" t="s">
        <v>69</v>
      </c>
      <c r="D46" s="2">
        <f>VLOOKUP($A46,Цены!$A$2:$F$100,4,0)*VLOOKUP($A46,Корзина!$A$4:$D$106,4,0)</f>
        <v>0</v>
      </c>
      <c r="E46" s="2">
        <f>VLOOKUP($A46,Цены!$A$2:$F$100,5,0)*VLOOKUP($A46,Корзина!$A$4:$D$106,4,0)</f>
        <v>0</v>
      </c>
      <c r="F46" s="2">
        <f>VLOOKUP($A46,Цены!$A$2:$F$100,6,0)*VLOOKUP($A46,Корзина!$A$4:$D$106,4,0)</f>
        <v>0</v>
      </c>
      <c r="G46" s="2">
        <f>VLOOKUP($A46,Цены!$A$2:$G$100,7,0)*VLOOKUP($A46,Корзина!$A$4:$D$106,4,0)</f>
        <v>0</v>
      </c>
      <c r="H46" s="2">
        <f>VLOOKUP($A46,Цены!$A$2:$AF$100,8,0)*VLOOKUP($A46,Корзина!$A$4:$D$106,4,0)</f>
        <v>0</v>
      </c>
      <c r="I46" s="2">
        <f>VLOOKUP($A46,Цены!$A$2:$AF$100,9,0)*VLOOKUP($A46,Корзина!$A$4:$D$106,4,0)</f>
        <v>0</v>
      </c>
      <c r="J46" s="2">
        <f>VLOOKUP($A46,Цены!$A$2:$AF$100,10,0)*VLOOKUP($A46,Корзина!$A$4:$D$106,4,0)</f>
        <v>0</v>
      </c>
      <c r="K46" s="2">
        <f>VLOOKUP($A46,Цены!$A$2:$AF$100,11,0)*VLOOKUP($A46,Корзина!$A$4:$D$106,4,0)</f>
        <v>0</v>
      </c>
      <c r="L46" s="2">
        <f>VLOOKUP($A46,Цены!$A$2:$AF$100,12,0)*VLOOKUP($A46,Корзина!$A$4:$D$106,4,0)</f>
        <v>0</v>
      </c>
      <c r="M46" s="2">
        <f>VLOOKUP($A46,Цены!$A$2:$AF$100,13,0)*VLOOKUP($A46,Корзина!$A$4:$D$106,4,0)</f>
        <v>0</v>
      </c>
      <c r="N46" s="2">
        <f>VLOOKUP($A46,Цены!$A$2:$AF$100,14,0)*VLOOKUP($A46,Корзина!$A$4:$D$106,4,0)</f>
        <v>0</v>
      </c>
      <c r="O46" s="2">
        <f>VLOOKUP($A46,Цены!$A$2:$AF$100,15,0)*VLOOKUP($A46,Корзина!$A$4:$D$106,4,0)</f>
        <v>0</v>
      </c>
      <c r="P46" s="2">
        <f>VLOOKUP($A46,Цены!$A$2:$AF$100,16,0)*VLOOKUP($A46,Корзина!$A$4:$D$106,4,0)</f>
        <v>0</v>
      </c>
      <c r="Q46" s="2">
        <f>VLOOKUP($A46,Цены!$A$2:$AF$100,17,0)*VLOOKUP($A46,Корзина!$A$4:$D$106,4,0)</f>
        <v>0</v>
      </c>
      <c r="R46" s="2">
        <f>VLOOKUP($A46,Цены!$A$2:$AF$100,18,0)*VLOOKUP($A46,Корзина!$A$4:$D$106,4,0)</f>
        <v>0</v>
      </c>
      <c r="S46" s="2">
        <f>VLOOKUP($A46,Цены!$A$2:$AF$100,19,0)*VLOOKUP($A46,Корзина!$A$4:$D$106,4,0)</f>
        <v>0</v>
      </c>
      <c r="T46" s="2">
        <f>VLOOKUP($A46,Цены!$A$2:$AF$100,20,0)*VLOOKUP($A46,Корзина!$A$4:$D$106,4,0)</f>
        <v>0</v>
      </c>
      <c r="U46" s="2">
        <f>VLOOKUP($A46,Цены!$A$2:$AF$100,21,0)*VLOOKUP($A46,Корзина!$A$4:$D$106,4,0)</f>
        <v>0</v>
      </c>
      <c r="V46" s="2">
        <f>VLOOKUP($A46,Цены!$A$2:$AF$100,22,0)*VLOOKUP($A46,Корзина!$A$4:$D$106,4,0)</f>
        <v>0</v>
      </c>
      <c r="W46" s="2">
        <f>VLOOKUP($A46,Цены!$A$2:$AF$100,23,0)*VLOOKUP($A46,Корзина!$A$4:$D$106,4,0)</f>
        <v>0</v>
      </c>
      <c r="X46" s="2">
        <f>VLOOKUP($A46,Цены!$A$2:$AF$100,24,0)*VLOOKUP($A46,Корзина!$A$4:$D$106,4,0)</f>
        <v>0</v>
      </c>
      <c r="Y46" s="2">
        <f>VLOOKUP($A46,Цены!$A$2:$AF$100,25,0)*VLOOKUP($A46,Корзина!$A$4:$D$106,4,0)</f>
        <v>0</v>
      </c>
      <c r="Z46" s="2">
        <f>VLOOKUP($A46,Цены!$A$2:$AF$100,26,0)*VLOOKUP($A46,Корзина!$A$4:$D$106,4,0)</f>
        <v>0</v>
      </c>
      <c r="AA46" s="2">
        <f>VLOOKUP($A46,Цены!$A$2:$AF$100,27,0)*VLOOKUP($A46,Корзина!$A$4:$D$106,4,0)</f>
        <v>0</v>
      </c>
      <c r="AB46" s="2">
        <f>VLOOKUP($A46,Цены!$A$2:$AF$100,28,0)*VLOOKUP($A46,Корзина!$A$4:$D$106,4,0)</f>
        <v>0</v>
      </c>
      <c r="AC46" s="2">
        <f>VLOOKUP($A46,Цены!$A$2:$CF$100,29,0)*VLOOKUP($A46,Корзина!$A$4:$D$106,4,0)</f>
        <v>0</v>
      </c>
      <c r="AD46" s="2">
        <f>VLOOKUP($A46,Цены!$A$2:$CF$100,30,0)*VLOOKUP($A46,Корзина!$A$4:$D$106,4,0)</f>
        <v>0</v>
      </c>
      <c r="AE46" s="2">
        <f>VLOOKUP($A46,Цены!$A$2:$CF$100,31,0)*VLOOKUP($A46,Корзина!$A$4:$D$106,4,0)</f>
        <v>0</v>
      </c>
      <c r="AF46" s="2">
        <f>VLOOKUP($A46,Цены!$A$2:$CF$100,32,0)*VLOOKUP($A46,Корзина!$A$4:$D$106,4,0)</f>
        <v>0</v>
      </c>
      <c r="AG46" s="2">
        <f>VLOOKUP($A46,Цены!$A$2:$CF$100,33,0)*VLOOKUP($A46,Корзина!$A$4:$D$106,4,0)</f>
        <v>0</v>
      </c>
    </row>
    <row r="47" spans="1:33" ht="12.75">
      <c r="A47" s="2" t="s">
        <v>91</v>
      </c>
      <c r="B47" s="2" t="s">
        <v>266</v>
      </c>
      <c r="C47" s="2" t="s">
        <v>92</v>
      </c>
      <c r="D47" s="2">
        <f>VLOOKUP($A47,Цены!$A$2:$F$100,4,0)*VLOOKUP($A47,Корзина!$A$4:$D$106,4,0)</f>
        <v>50.8</v>
      </c>
      <c r="E47" s="2">
        <f>VLOOKUP($A47,Цены!$A$2:$F$100,5,0)*VLOOKUP($A47,Корзина!$A$4:$D$106,4,0)</f>
        <v>50.8</v>
      </c>
      <c r="F47" s="2">
        <f>VLOOKUP($A47,Цены!$A$2:$F$100,6,0)*VLOOKUP($A47,Корзина!$A$4:$D$106,4,0)</f>
        <v>50.8</v>
      </c>
      <c r="G47" s="2">
        <f>VLOOKUP($A47,Цены!$A$2:$G$100,7,0)*VLOOKUP($A47,Корзина!$A$4:$D$106,4,0)</f>
        <v>50.8</v>
      </c>
      <c r="H47" s="2">
        <f>VLOOKUP($A47,Цены!$A$2:$AF$100,8,0)*VLOOKUP($A47,Корзина!$A$4:$D$106,4,0)</f>
        <v>47.1</v>
      </c>
      <c r="I47" s="2">
        <f>VLOOKUP($A47,Цены!$A$2:$AF$100,9,0)*VLOOKUP($A47,Корзина!$A$4:$D$106,4,0)</f>
        <v>41.9</v>
      </c>
      <c r="J47" s="2">
        <f>VLOOKUP($A47,Цены!$A$2:$AF$100,10,0)*VLOOKUP($A47,Корзина!$A$4:$D$106,4,0)</f>
        <v>41.9</v>
      </c>
      <c r="K47" s="2">
        <f>VLOOKUP($A47,Цены!$A$2:$AF$100,11,0)*VLOOKUP($A47,Корзина!$A$4:$D$106,4,0)</f>
        <v>40.6</v>
      </c>
      <c r="L47" s="2">
        <f>VLOOKUP($A47,Цены!$A$2:$AF$100,12,0)*VLOOKUP($A47,Корзина!$A$4:$D$106,4,0)</f>
        <v>37.1</v>
      </c>
      <c r="M47" s="2">
        <f>VLOOKUP($A47,Цены!$A$2:$AF$100,13,0)*VLOOKUP($A47,Корзина!$A$4:$D$106,4,0)</f>
        <v>37.1</v>
      </c>
      <c r="N47" s="2">
        <f>VLOOKUP($A47,Цены!$A$2:$AF$100,14,0)*VLOOKUP($A47,Корзина!$A$4:$D$106,4,0)</f>
        <v>37.1</v>
      </c>
      <c r="O47" s="2">
        <f>VLOOKUP($A47,Цены!$A$2:$AF$100,15,0)*VLOOKUP($A47,Корзина!$A$4:$D$106,4,0)</f>
        <v>38.7</v>
      </c>
      <c r="P47" s="2">
        <f>VLOOKUP($A47,Цены!$A$2:$AF$100,16,0)*VLOOKUP($A47,Корзина!$A$4:$D$106,4,0)</f>
        <v>39</v>
      </c>
      <c r="Q47" s="2">
        <f>VLOOKUP($A47,Цены!$A$2:$AF$100,17,0)*VLOOKUP($A47,Корзина!$A$4:$D$106,4,0)</f>
        <v>43</v>
      </c>
      <c r="R47" s="2">
        <f>VLOOKUP($A47,Цены!$A$2:$AF$100,18,0)*VLOOKUP($A47,Корзина!$A$4:$D$106,4,0)</f>
        <v>43</v>
      </c>
      <c r="S47" s="2">
        <f>VLOOKUP($A47,Цены!$A$2:$AF$100,19,0)*VLOOKUP($A47,Корзина!$A$4:$D$106,4,0)</f>
        <v>43</v>
      </c>
      <c r="T47" s="2">
        <f>VLOOKUP($A47,Цены!$A$2:$AF$100,20,0)*VLOOKUP($A47,Корзина!$A$4:$D$106,4,0)</f>
        <v>39.9</v>
      </c>
      <c r="U47" s="2">
        <f>VLOOKUP($A47,Цены!$A$2:$AF$100,21,0)*VLOOKUP($A47,Корзина!$A$4:$D$106,4,0)</f>
        <v>42.7</v>
      </c>
      <c r="V47" s="2">
        <f>VLOOKUP($A47,Цены!$A$2:$AF$100,22,0)*VLOOKUP($A47,Корзина!$A$4:$D$106,4,0)</f>
        <v>46.3</v>
      </c>
      <c r="W47" s="2">
        <f>VLOOKUP($A47,Цены!$A$2:$AF$100,23,0)*VLOOKUP($A47,Корзина!$A$4:$D$106,4,0)</f>
        <v>46.3</v>
      </c>
      <c r="X47" s="2">
        <f>VLOOKUP($A47,Цены!$A$2:$AF$100,24,0)*VLOOKUP($A47,Корзина!$A$4:$D$106,4,0)</f>
        <v>47.2</v>
      </c>
      <c r="Y47" s="2">
        <f>VLOOKUP($A47,Цены!$A$2:$AF$100,25,0)*VLOOKUP($A47,Корзина!$A$4:$D$106,4,0)</f>
        <v>41.9</v>
      </c>
      <c r="Z47" s="2">
        <f>VLOOKUP($A47,Цены!$A$2:$AF$100,26,0)*VLOOKUP($A47,Корзина!$A$4:$D$106,4,0)</f>
        <v>41.9</v>
      </c>
      <c r="AA47" s="2">
        <f>VLOOKUP($A47,Цены!$A$2:$AF$100,27,0)*VLOOKUP($A47,Корзина!$A$4:$D$106,4,0)</f>
        <v>46.9</v>
      </c>
      <c r="AB47" s="2">
        <f>VLOOKUP($A47,Цены!$A$2:$AF$100,28,0)*VLOOKUP($A47,Корзина!$A$4:$D$106,4,0)</f>
        <v>47.1</v>
      </c>
      <c r="AC47" s="2">
        <f>VLOOKUP($A47,Цены!$A$2:$CF$100,29,0)*VLOOKUP($A47,Корзина!$A$4:$D$106,4,0)</f>
        <v>47.1</v>
      </c>
      <c r="AD47" s="2">
        <f>VLOOKUP($A47,Цены!$A$2:$CF$100,30,0)*VLOOKUP($A47,Корзина!$A$4:$D$106,4,0)</f>
        <v>47.1</v>
      </c>
      <c r="AE47" s="2">
        <f>VLOOKUP($A47,Цены!$A$2:$CF$100,31,0)*VLOOKUP($A47,Корзина!$A$4:$D$106,4,0)</f>
        <v>47.1</v>
      </c>
      <c r="AF47" s="2">
        <f>VLOOKUP($A47,Цены!$A$2:$CF$100,32,0)*VLOOKUP($A47,Корзина!$A$4:$D$106,4,0)</f>
        <v>47.5</v>
      </c>
      <c r="AG47" s="2">
        <f>VLOOKUP($A47,Цены!$A$2:$CF$100,33,0)*VLOOKUP($A47,Корзина!$A$4:$D$106,4,0)</f>
        <v>49</v>
      </c>
    </row>
    <row r="48" spans="1:33" ht="12.75">
      <c r="A48" s="2" t="s">
        <v>191</v>
      </c>
      <c r="B48" s="2" t="s">
        <v>93</v>
      </c>
      <c r="C48" s="2" t="s">
        <v>69</v>
      </c>
      <c r="D48" s="2">
        <f>VLOOKUP($A48,Цены!$A$2:$F$100,4,0)*VLOOKUP($A48,Корзина!$A$4:$D$106,4,0)</f>
        <v>262.94</v>
      </c>
      <c r="E48" s="2">
        <f>VLOOKUP($A48,Цены!$A$2:$F$100,5,0)*VLOOKUP($A48,Корзина!$A$4:$D$106,4,0)</f>
        <v>262.94</v>
      </c>
      <c r="F48" s="2">
        <f>VLOOKUP($A48,Цены!$A$2:$F$100,6,0)*VLOOKUP($A48,Корзина!$A$4:$D$106,4,0)</f>
        <v>262.94</v>
      </c>
      <c r="G48" s="2">
        <f>VLOOKUP($A48,Цены!$A$2:$G$100,7,0)*VLOOKUP($A48,Корзина!$A$4:$D$106,4,0)</f>
        <v>262.94</v>
      </c>
      <c r="H48" s="2">
        <f>VLOOKUP($A48,Цены!$A$2:$AF$100,8,0)*VLOOKUP($A48,Корзина!$A$4:$D$106,4,0)</f>
        <v>262.94</v>
      </c>
      <c r="I48" s="2">
        <f>VLOOKUP($A48,Цены!$A$2:$AF$100,9,0)*VLOOKUP($A48,Корзина!$A$4:$D$106,4,0)</f>
        <v>262.94</v>
      </c>
      <c r="J48" s="2">
        <f>VLOOKUP($A48,Цены!$A$2:$AF$100,10,0)*VLOOKUP($A48,Корзина!$A$4:$D$106,4,0)</f>
        <v>219.4</v>
      </c>
      <c r="K48" s="2">
        <f>VLOOKUP($A48,Цены!$A$2:$AF$100,11,0)*VLOOKUP($A48,Корзина!$A$4:$D$106,4,0)</f>
        <v>207.2</v>
      </c>
      <c r="L48" s="2">
        <f>VLOOKUP($A48,Цены!$A$2:$AF$100,12,0)*VLOOKUP($A48,Корзина!$A$4:$D$106,4,0)</f>
        <v>187.6</v>
      </c>
      <c r="M48" s="2">
        <f>VLOOKUP($A48,Цены!$A$2:$AF$100,13,0)*VLOOKUP($A48,Корзина!$A$4:$D$106,4,0)</f>
        <v>187.6</v>
      </c>
      <c r="N48" s="2">
        <f>VLOOKUP($A48,Цены!$A$2:$AF$100,14,0)*VLOOKUP($A48,Корзина!$A$4:$D$106,4,0)</f>
        <v>187.6</v>
      </c>
      <c r="O48" s="2">
        <f>VLOOKUP($A48,Цены!$A$2:$AF$100,15,0)*VLOOKUP($A48,Корзина!$A$4:$D$106,4,0)</f>
        <v>187.6</v>
      </c>
      <c r="P48" s="2">
        <f>VLOOKUP($A48,Цены!$A$2:$AF$100,16,0)*VLOOKUP($A48,Корзина!$A$4:$D$106,4,0)</f>
        <v>187.6</v>
      </c>
      <c r="Q48" s="2">
        <f>VLOOKUP($A48,Цены!$A$2:$AF$100,17,0)*VLOOKUP($A48,Корзина!$A$4:$D$106,4,0)</f>
        <v>187.6</v>
      </c>
      <c r="R48" s="2">
        <f>VLOOKUP($A48,Цены!$A$2:$AF$100,18,0)*VLOOKUP($A48,Корзина!$A$4:$D$106,4,0)</f>
        <v>232.8</v>
      </c>
      <c r="S48" s="2">
        <f>VLOOKUP($A48,Цены!$A$2:$AF$100,19,0)*VLOOKUP($A48,Корзина!$A$4:$D$106,4,0)</f>
        <v>181.8</v>
      </c>
      <c r="T48" s="2">
        <f>VLOOKUP($A48,Цены!$A$2:$AF$100,20,0)*VLOOKUP($A48,Корзина!$A$4:$D$106,4,0)</f>
        <v>181.8</v>
      </c>
      <c r="U48" s="2">
        <f>VLOOKUP($A48,Цены!$A$2:$AF$100,21,0)*VLOOKUP($A48,Корзина!$A$4:$D$106,4,0)</f>
        <v>229</v>
      </c>
      <c r="V48" s="2">
        <f>VLOOKUP($A48,Цены!$A$2:$AF$100,22,0)*VLOOKUP($A48,Корзина!$A$4:$D$106,4,0)</f>
        <v>229</v>
      </c>
      <c r="W48" s="2">
        <f>VLOOKUP($A48,Цены!$A$2:$AF$100,23,0)*VLOOKUP($A48,Корзина!$A$4:$D$106,4,0)</f>
        <v>229</v>
      </c>
      <c r="X48" s="2">
        <f>VLOOKUP($A48,Цены!$A$2:$AF$100,24,0)*VLOOKUP($A48,Корзина!$A$4:$D$106,4,0)</f>
        <v>229</v>
      </c>
      <c r="Y48" s="2">
        <f>VLOOKUP($A48,Цены!$A$2:$AF$100,25,0)*VLOOKUP($A48,Корзина!$A$4:$D$106,4,0)</f>
        <v>218.2</v>
      </c>
      <c r="Z48" s="2">
        <f>VLOOKUP($A48,Цены!$A$2:$AF$100,26,0)*VLOOKUP($A48,Корзина!$A$4:$D$106,4,0)</f>
        <v>218.2</v>
      </c>
      <c r="AA48" s="2">
        <f>VLOOKUP($A48,Цены!$A$2:$AF$100,27,0)*VLOOKUP($A48,Корзина!$A$4:$D$106,4,0)</f>
        <v>218.2</v>
      </c>
      <c r="AB48" s="2">
        <f>VLOOKUP($A48,Цены!$A$2:$AF$100,28,0)*VLOOKUP($A48,Корзина!$A$4:$D$106,4,0)</f>
        <v>218.2</v>
      </c>
      <c r="AC48" s="2">
        <f>VLOOKUP($A48,Цены!$A$2:$CF$100,29,0)*VLOOKUP($A48,Корзина!$A$4:$D$106,4,0)</f>
        <v>218.2</v>
      </c>
      <c r="AD48" s="2">
        <f>VLOOKUP($A48,Цены!$A$2:$CF$100,30,0)*VLOOKUP($A48,Корзина!$A$4:$D$106,4,0)</f>
        <v>218.2</v>
      </c>
      <c r="AE48" s="2">
        <f>VLOOKUP($A48,Цены!$A$2:$CF$100,31,0)*VLOOKUP($A48,Корзина!$A$4:$D$106,4,0)</f>
        <v>251.6</v>
      </c>
      <c r="AF48" s="2">
        <f>VLOOKUP($A48,Цены!$A$2:$CF$100,32,0)*VLOOKUP($A48,Корзина!$A$4:$D$106,4,0)</f>
        <v>251.6</v>
      </c>
      <c r="AG48" s="2">
        <f>VLOOKUP($A48,Цены!$A$2:$CF$100,33,0)*VLOOKUP($A48,Корзина!$A$4:$D$106,4,0)</f>
        <v>251.6</v>
      </c>
    </row>
    <row r="49" spans="1:33" ht="12.75">
      <c r="A49" s="2" t="s">
        <v>192</v>
      </c>
      <c r="B49" s="2" t="s">
        <v>267</v>
      </c>
      <c r="C49" s="2" t="s">
        <v>268</v>
      </c>
      <c r="D49" s="2">
        <f>VLOOKUP($A49,Цены!$A$2:$F$100,4,0)*VLOOKUP($A49,Корзина!$A$4:$D$106,4,0)</f>
        <v>145.34</v>
      </c>
      <c r="E49" s="2">
        <f>VLOOKUP($A49,Цены!$A$2:$F$100,5,0)*VLOOKUP($A49,Корзина!$A$4:$D$106,4,0)</f>
        <v>145.34</v>
      </c>
      <c r="F49" s="2">
        <f>VLOOKUP($A49,Цены!$A$2:$F$100,6,0)*VLOOKUP($A49,Корзина!$A$4:$D$106,4,0)</f>
        <v>145.34</v>
      </c>
      <c r="G49" s="2">
        <f>VLOOKUP($A49,Цены!$A$2:$G$100,7,0)*VLOOKUP($A49,Корзина!$A$4:$D$106,4,0)</f>
        <v>138.8</v>
      </c>
      <c r="H49" s="2">
        <f>VLOOKUP($A49,Цены!$A$2:$AF$100,8,0)*VLOOKUP($A49,Корзина!$A$4:$D$106,4,0)</f>
        <v>138.8</v>
      </c>
      <c r="I49" s="2">
        <f>VLOOKUP($A49,Цены!$A$2:$AF$100,9,0)*VLOOKUP($A49,Корзина!$A$4:$D$106,4,0)</f>
        <v>138.8</v>
      </c>
      <c r="J49" s="2">
        <f>VLOOKUP($A49,Цены!$A$2:$AF$100,10,0)*VLOOKUP($A49,Корзина!$A$4:$D$106,4,0)</f>
        <v>138.8</v>
      </c>
      <c r="K49" s="2">
        <f>VLOOKUP($A49,Цены!$A$2:$AF$100,11,0)*VLOOKUP($A49,Корзина!$A$4:$D$106,4,0)</f>
        <v>138.8</v>
      </c>
      <c r="L49" s="2">
        <f>VLOOKUP($A49,Цены!$A$2:$AF$100,12,0)*VLOOKUP($A49,Корзина!$A$4:$D$106,4,0)</f>
        <v>138.8</v>
      </c>
      <c r="M49" s="2">
        <f>VLOOKUP($A49,Цены!$A$2:$AF$100,13,0)*VLOOKUP($A49,Корзина!$A$4:$D$106,4,0)</f>
        <v>136.6</v>
      </c>
      <c r="N49" s="2">
        <f>VLOOKUP($A49,Цены!$A$2:$AF$100,14,0)*VLOOKUP($A49,Корзина!$A$4:$D$106,4,0)</f>
        <v>136.6</v>
      </c>
      <c r="O49" s="2">
        <f>VLOOKUP($A49,Цены!$A$2:$AF$100,15,0)*VLOOKUP($A49,Корзина!$A$4:$D$106,4,0)</f>
        <v>136.6</v>
      </c>
      <c r="P49" s="2">
        <f>VLOOKUP($A49,Цены!$A$2:$AF$100,16,0)*VLOOKUP($A49,Корзина!$A$4:$D$106,4,0)</f>
        <v>136.6</v>
      </c>
      <c r="Q49" s="2">
        <f>VLOOKUP($A49,Цены!$A$2:$AF$100,17,0)*VLOOKUP($A49,Корзина!$A$4:$D$106,4,0)</f>
        <v>136.6</v>
      </c>
      <c r="R49" s="2">
        <f>VLOOKUP($A49,Цены!$A$2:$AF$100,18,0)*VLOOKUP($A49,Корзина!$A$4:$D$106,4,0)</f>
        <v>125</v>
      </c>
      <c r="S49" s="2">
        <f>VLOOKUP($A49,Цены!$A$2:$AF$100,19,0)*VLOOKUP($A49,Корзина!$A$4:$D$106,4,0)</f>
        <v>125</v>
      </c>
      <c r="T49" s="2">
        <f>VLOOKUP($A49,Цены!$A$2:$AF$100,20,0)*VLOOKUP($A49,Корзина!$A$4:$D$106,4,0)</f>
        <v>125</v>
      </c>
      <c r="U49" s="2">
        <f>VLOOKUP($A49,Цены!$A$2:$AF$100,21,0)*VLOOKUP($A49,Корзина!$A$4:$D$106,4,0)</f>
        <v>125</v>
      </c>
      <c r="V49" s="2">
        <f>VLOOKUP($A49,Цены!$A$2:$AF$100,22,0)*VLOOKUP($A49,Корзина!$A$4:$D$106,4,0)</f>
        <v>136.6</v>
      </c>
      <c r="W49" s="2">
        <f>VLOOKUP($A49,Цены!$A$2:$AF$100,23,0)*VLOOKUP($A49,Корзина!$A$4:$D$106,4,0)</f>
        <v>136.6</v>
      </c>
      <c r="X49" s="2">
        <f>VLOOKUP($A49,Цены!$A$2:$AF$100,24,0)*VLOOKUP($A49,Корзина!$A$4:$D$106,4,0)</f>
        <v>136.6</v>
      </c>
      <c r="Y49" s="2">
        <f>VLOOKUP($A49,Цены!$A$2:$AF$100,25,0)*VLOOKUP($A49,Корзина!$A$4:$D$106,4,0)</f>
        <v>136.6</v>
      </c>
      <c r="Z49" s="2">
        <f>VLOOKUP($A49,Цены!$A$2:$AF$100,26,0)*VLOOKUP($A49,Корзина!$A$4:$D$106,4,0)</f>
        <v>136.6</v>
      </c>
      <c r="AA49" s="2">
        <f>VLOOKUP($A49,Цены!$A$2:$AF$100,27,0)*VLOOKUP($A49,Корзина!$A$4:$D$106,4,0)</f>
        <v>130.2</v>
      </c>
      <c r="AB49" s="2">
        <f>VLOOKUP($A49,Цены!$A$2:$AF$100,28,0)*VLOOKUP($A49,Корзина!$A$4:$D$106,4,0)</f>
        <v>130.2</v>
      </c>
      <c r="AC49" s="2">
        <f>VLOOKUP($A49,Цены!$A$2:$CF$100,29,0)*VLOOKUP($A49,Корзина!$A$4:$D$106,4,0)</f>
        <v>130.2</v>
      </c>
      <c r="AD49" s="2">
        <f>VLOOKUP($A49,Цены!$A$2:$CF$100,30,0)*VLOOKUP($A49,Корзина!$A$4:$D$106,4,0)</f>
        <v>130.2</v>
      </c>
      <c r="AE49" s="2">
        <f>VLOOKUP($A49,Цены!$A$2:$CF$100,31,0)*VLOOKUP($A49,Корзина!$A$4:$D$106,4,0)</f>
        <v>136.2</v>
      </c>
      <c r="AF49" s="2">
        <f>VLOOKUP($A49,Цены!$A$2:$CF$100,32,0)*VLOOKUP($A49,Корзина!$A$4:$D$106,4,0)</f>
        <v>136.2</v>
      </c>
      <c r="AG49" s="2">
        <f>VLOOKUP($A49,Цены!$A$2:$CF$100,33,0)*VLOOKUP($A49,Корзина!$A$4:$D$106,4,0)</f>
        <v>133.8</v>
      </c>
    </row>
    <row r="50" spans="1:33" s="1" customFormat="1" ht="12.75">
      <c r="A50" s="2" t="s">
        <v>25</v>
      </c>
      <c r="B50" s="2" t="s">
        <v>94</v>
      </c>
      <c r="C50" s="2" t="s">
        <v>69</v>
      </c>
      <c r="D50" s="2">
        <f>VLOOKUP($A50,Цены!$A$2:$F$100,4,0)*VLOOKUP($A50,Корзина!$A$4:$D$106,4,0)</f>
        <v>71.9</v>
      </c>
      <c r="E50" s="2">
        <f>VLOOKUP($A50,Цены!$A$2:$F$100,5,0)*VLOOKUP($A50,Корзина!$A$4:$D$106,4,0)</f>
        <v>59.5</v>
      </c>
      <c r="F50" s="2">
        <f>VLOOKUP($A50,Цены!$A$2:$F$100,6,0)*VLOOKUP($A50,Корзина!$A$4:$D$106,4,0)</f>
        <v>54.9</v>
      </c>
      <c r="G50" s="2">
        <f>VLOOKUP($A50,Цены!$A$2:$G$100,7,0)*VLOOKUP($A50,Корзина!$A$4:$D$106,4,0)</f>
        <v>54.7</v>
      </c>
      <c r="H50" s="2">
        <f>VLOOKUP($A50,Цены!$A$2:$AF$100,8,0)*VLOOKUP($A50,Корзина!$A$4:$D$106,4,0)</f>
        <v>52.9</v>
      </c>
      <c r="I50" s="2">
        <f>VLOOKUP($A50,Цены!$A$2:$AF$100,9,0)*VLOOKUP($A50,Корзина!$A$4:$D$106,4,0)</f>
        <v>55.8</v>
      </c>
      <c r="J50" s="2">
        <f>VLOOKUP($A50,Цены!$A$2:$AF$100,10,0)*VLOOKUP($A50,Корзина!$A$4:$D$106,4,0)</f>
        <v>56.9</v>
      </c>
      <c r="K50" s="2">
        <f>VLOOKUP($A50,Цены!$A$2:$AF$100,11,0)*VLOOKUP($A50,Корзина!$A$4:$D$106,4,0)</f>
        <v>69.9</v>
      </c>
      <c r="L50" s="2">
        <f>VLOOKUP($A50,Цены!$A$2:$AF$100,12,0)*VLOOKUP($A50,Корзина!$A$4:$D$106,4,0)</f>
        <v>68.5</v>
      </c>
      <c r="M50" s="2">
        <f>VLOOKUP($A50,Цены!$A$2:$AF$100,13,0)*VLOOKUP($A50,Корзина!$A$4:$D$106,4,0)</f>
        <v>49.9</v>
      </c>
      <c r="N50" s="2">
        <f>VLOOKUP($A50,Цены!$A$2:$AF$100,14,0)*VLOOKUP($A50,Корзина!$A$4:$D$106,4,0)</f>
        <v>66.9</v>
      </c>
      <c r="O50" s="2">
        <f>VLOOKUP($A50,Цены!$A$2:$AF$100,15,0)*VLOOKUP($A50,Корзина!$A$4:$D$106,4,0)</f>
        <v>66.9</v>
      </c>
      <c r="P50" s="2">
        <f>VLOOKUP($A50,Цены!$A$2:$AF$100,16,0)*VLOOKUP($A50,Корзина!$A$4:$D$106,4,0)</f>
        <v>82.9</v>
      </c>
      <c r="Q50" s="2">
        <f>VLOOKUP($A50,Цены!$A$2:$AF$100,17,0)*VLOOKUP($A50,Корзина!$A$4:$D$106,4,0)</f>
        <v>75.5</v>
      </c>
      <c r="R50" s="2">
        <f>VLOOKUP($A50,Цены!$A$2:$AF$100,18,0)*VLOOKUP($A50,Корзина!$A$4:$D$106,4,0)</f>
        <v>72.5</v>
      </c>
      <c r="S50" s="2">
        <f>VLOOKUP($A50,Цены!$A$2:$AF$100,19,0)*VLOOKUP($A50,Корзина!$A$4:$D$106,4,0)</f>
        <v>68.9</v>
      </c>
      <c r="T50" s="2">
        <f>VLOOKUP($A50,Цены!$A$2:$AF$100,20,0)*VLOOKUP($A50,Корзина!$A$4:$D$106,4,0)</f>
        <v>72.5</v>
      </c>
      <c r="U50" s="2">
        <f>VLOOKUP($A50,Цены!$A$2:$AF$100,21,0)*VLOOKUP($A50,Корзина!$A$4:$D$106,4,0)</f>
        <v>69.8</v>
      </c>
      <c r="V50" s="2">
        <f>VLOOKUP($A50,Цены!$A$2:$AF$100,22,0)*VLOOKUP($A50,Корзина!$A$4:$D$106,4,0)</f>
        <v>75.9</v>
      </c>
      <c r="W50" s="2">
        <f>VLOOKUP($A50,Цены!$A$2:$AF$100,23,0)*VLOOKUP($A50,Корзина!$A$4:$D$106,4,0)</f>
        <v>77.9</v>
      </c>
      <c r="X50" s="2">
        <f>VLOOKUP($A50,Цены!$A$2:$AF$100,24,0)*VLOOKUP($A50,Корзина!$A$4:$D$106,4,0)</f>
        <v>65.1</v>
      </c>
      <c r="Y50" s="2">
        <f>VLOOKUP($A50,Цены!$A$2:$AF$100,25,0)*VLOOKUP($A50,Корзина!$A$4:$D$106,4,0)</f>
        <v>50.9</v>
      </c>
      <c r="Z50" s="2">
        <f>VLOOKUP($A50,Цены!$A$2:$AF$100,26,0)*VLOOKUP($A50,Корзина!$A$4:$D$106,4,0)</f>
        <v>50.9</v>
      </c>
      <c r="AA50" s="2">
        <f>VLOOKUP($A50,Цены!$A$2:$AF$100,27,0)*VLOOKUP($A50,Корзина!$A$4:$D$106,4,0)</f>
        <v>51.9</v>
      </c>
      <c r="AB50" s="2">
        <f>VLOOKUP($A50,Цены!$A$2:$AF$100,28,0)*VLOOKUP($A50,Корзина!$A$4:$D$106,4,0)</f>
        <v>59</v>
      </c>
      <c r="AC50" s="2">
        <f>VLOOKUP($A50,Цены!$A$2:$CF$100,29,0)*VLOOKUP($A50,Корзина!$A$4:$D$106,4,0)</f>
        <v>59</v>
      </c>
      <c r="AD50" s="2">
        <f>VLOOKUP($A50,Цены!$A$2:$CF$100,30,0)*VLOOKUP($A50,Корзина!$A$4:$D$106,4,0)</f>
        <v>60.9</v>
      </c>
      <c r="AE50" s="2">
        <f>VLOOKUP($A50,Цены!$A$2:$CF$100,31,0)*VLOOKUP($A50,Корзина!$A$4:$D$106,4,0)</f>
        <v>60.9</v>
      </c>
      <c r="AF50" s="2">
        <f>VLOOKUP($A50,Цены!$A$2:$CF$100,32,0)*VLOOKUP($A50,Корзина!$A$4:$D$106,4,0)</f>
        <v>60.9</v>
      </c>
      <c r="AG50" s="2">
        <f>VLOOKUP($A50,Цены!$A$2:$CF$100,33,0)*VLOOKUP($A50,Корзина!$A$4:$D$106,4,0)</f>
        <v>69.9</v>
      </c>
    </row>
    <row r="51" spans="1:33" s="1" customFormat="1" ht="12.75">
      <c r="A51" s="2" t="s">
        <v>26</v>
      </c>
      <c r="B51" s="2"/>
      <c r="C51" s="2" t="s">
        <v>69</v>
      </c>
      <c r="D51" s="2">
        <f>VLOOKUP($A51,Цены!$A$2:$F$100,4,0)*VLOOKUP($A51,Корзина!$A$4:$D$106,4,0)</f>
        <v>17.457</v>
      </c>
      <c r="E51" s="2">
        <f>VLOOKUP($A51,Цены!$A$2:$F$100,5,0)*VLOOKUP($A51,Корзина!$A$4:$D$106,4,0)</f>
        <v>13.596000000000002</v>
      </c>
      <c r="F51" s="2">
        <f>VLOOKUP($A51,Цены!$A$2:$F$100,6,0)*VLOOKUP($A51,Корзина!$A$4:$D$106,4,0)</f>
        <v>16.830000000000002</v>
      </c>
      <c r="G51" s="2">
        <f>VLOOKUP($A51,Цены!$A$2:$G$100,7,0)*VLOOKUP($A51,Корзина!$A$4:$D$106,4,0)</f>
        <v>25.014</v>
      </c>
      <c r="H51" s="2">
        <f>VLOOKUP($A51,Цены!$A$2:$AF$100,8,0)*VLOOKUP($A51,Корзина!$A$4:$D$106,4,0)</f>
        <v>23.034</v>
      </c>
      <c r="I51" s="2">
        <f>VLOOKUP($A51,Цены!$A$2:$AF$100,9,0)*VLOOKUP($A51,Корзина!$A$4:$D$106,4,0)</f>
        <v>17.556</v>
      </c>
      <c r="J51" s="2">
        <f>VLOOKUP($A51,Цены!$A$2:$AF$100,10,0)*VLOOKUP($A51,Корзина!$A$4:$D$106,4,0)</f>
        <v>28.677000000000003</v>
      </c>
      <c r="K51" s="2">
        <f>VLOOKUP($A51,Цены!$A$2:$AF$100,11,0)*VLOOKUP($A51,Корзина!$A$4:$D$106,4,0)</f>
        <v>32.967000000000006</v>
      </c>
      <c r="L51" s="2">
        <f>VLOOKUP($A51,Цены!$A$2:$AF$100,12,0)*VLOOKUP($A51,Корзина!$A$4:$D$106,4,0)</f>
        <v>29.337000000000003</v>
      </c>
      <c r="M51" s="2">
        <f>VLOOKUP($A51,Цены!$A$2:$AF$100,13,0)*VLOOKUP($A51,Корзина!$A$4:$D$106,4,0)</f>
        <v>18.447</v>
      </c>
      <c r="N51" s="2">
        <f>VLOOKUP($A51,Цены!$A$2:$AF$100,14,0)*VLOOKUP($A51,Корзина!$A$4:$D$106,4,0)</f>
        <v>15.147</v>
      </c>
      <c r="O51" s="2">
        <f>VLOOKUP($A51,Цены!$A$2:$AF$100,15,0)*VLOOKUP($A51,Корзина!$A$4:$D$106,4,0)</f>
        <v>19.437</v>
      </c>
      <c r="P51" s="2">
        <f>VLOOKUP($A51,Цены!$A$2:$AF$100,16,0)*VLOOKUP($A51,Корзина!$A$4:$D$106,4,0)</f>
        <v>25.575000000000003</v>
      </c>
      <c r="Q51" s="2">
        <f>VLOOKUP($A51,Цены!$A$2:$AF$100,17,0)*VLOOKUP($A51,Корзина!$A$4:$D$106,4,0)</f>
        <v>24.849</v>
      </c>
      <c r="R51" s="2">
        <f>VLOOKUP($A51,Цены!$A$2:$AF$100,18,0)*VLOOKUP($A51,Корзина!$A$4:$D$106,4,0)</f>
        <v>20.394</v>
      </c>
      <c r="S51" s="2">
        <f>VLOOKUP($A51,Цены!$A$2:$AF$100,19,0)*VLOOKUP($A51,Корзина!$A$4:$D$106,4,0)</f>
        <v>20.427</v>
      </c>
      <c r="T51" s="2">
        <f>VLOOKUP($A51,Цены!$A$2:$AF$100,20,0)*VLOOKUP($A51,Корзина!$A$4:$D$106,4,0)</f>
        <v>28.017000000000003</v>
      </c>
      <c r="U51" s="2">
        <f>VLOOKUP($A51,Цены!$A$2:$AF$100,21,0)*VLOOKUP($A51,Корзина!$A$4:$D$106,4,0)</f>
        <v>18.777</v>
      </c>
      <c r="V51" s="2">
        <f>VLOOKUP($A51,Цены!$A$2:$AF$100,22,0)*VLOOKUP($A51,Корзина!$A$4:$D$106,4,0)</f>
        <v>25.344</v>
      </c>
      <c r="W51" s="2">
        <f>VLOOKUP($A51,Цены!$A$2:$AF$100,23,0)*VLOOKUP($A51,Корзина!$A$4:$D$106,4,0)</f>
        <v>25.344</v>
      </c>
      <c r="X51" s="2">
        <f>VLOOKUP($A51,Цены!$A$2:$AF$100,24,0)*VLOOKUP($A51,Корзина!$A$4:$D$106,4,0)</f>
        <v>30.129</v>
      </c>
      <c r="Y51" s="2">
        <f>VLOOKUP($A51,Цены!$A$2:$AF$100,25,0)*VLOOKUP($A51,Корзина!$A$4:$D$106,4,0)</f>
        <v>21.747000000000003</v>
      </c>
      <c r="Z51" s="2">
        <f>VLOOKUP($A51,Цены!$A$2:$AF$100,26,0)*VLOOKUP($A51,Корзина!$A$4:$D$106,4,0)</f>
        <v>19.437</v>
      </c>
      <c r="AA51" s="2">
        <f>VLOOKUP($A51,Цены!$A$2:$AF$100,27,0)*VLOOKUP($A51,Корзина!$A$4:$D$106,4,0)</f>
        <v>26.367000000000004</v>
      </c>
      <c r="AB51" s="2">
        <f>VLOOKUP($A51,Цены!$A$2:$AF$100,28,0)*VLOOKUP($A51,Корзина!$A$4:$D$106,4,0)</f>
        <v>23.562000000000005</v>
      </c>
      <c r="AC51" s="2">
        <f>VLOOKUP($A51,Цены!$A$2:$CF$100,29,0)*VLOOKUP($A51,Корзина!$A$4:$D$106,4,0)</f>
        <v>23.067000000000004</v>
      </c>
      <c r="AD51" s="2">
        <f>VLOOKUP($A51,Цены!$A$2:$CF$100,30,0)*VLOOKUP($A51,Корзина!$A$4:$D$106,4,0)</f>
        <v>21.945</v>
      </c>
      <c r="AE51" s="2">
        <f>VLOOKUP($A51,Цены!$A$2:$CF$100,31,0)*VLOOKUP($A51,Корзина!$A$4:$D$106,4,0)</f>
        <v>14.157</v>
      </c>
      <c r="AF51" s="2">
        <f>VLOOKUP($A51,Цены!$A$2:$CF$100,32,0)*VLOOKUP($A51,Корзина!$A$4:$D$106,4,0)</f>
        <v>23.892000000000003</v>
      </c>
      <c r="AG51" s="2">
        <f>VLOOKUP($A51,Цены!$A$2:$CF$100,33,0)*VLOOKUP($A51,Корзина!$A$4:$D$106,4,0)</f>
        <v>31.647000000000002</v>
      </c>
    </row>
    <row r="52" spans="1:33" s="1" customFormat="1" ht="12.75">
      <c r="A52" s="2" t="s">
        <v>27</v>
      </c>
      <c r="B52" s="2"/>
      <c r="C52" s="2" t="s">
        <v>69</v>
      </c>
      <c r="D52" s="2">
        <f>VLOOKUP($A52,Цены!$A$2:$F$100,4,0)*VLOOKUP($A52,Корзина!$A$4:$D$106,4,0)</f>
        <v>5.6000000000000005</v>
      </c>
      <c r="E52" s="2">
        <f>VLOOKUP($A52,Цены!$A$2:$F$100,5,0)*VLOOKUP($A52,Корзина!$A$4:$D$106,4,0)</f>
        <v>5.28</v>
      </c>
      <c r="F52" s="2">
        <f>VLOOKUP($A52,Цены!$A$2:$F$100,6,0)*VLOOKUP($A52,Корзина!$A$4:$D$106,4,0)</f>
        <v>5.28</v>
      </c>
      <c r="G52" s="2">
        <f>VLOOKUP($A52,Цены!$A$2:$G$100,7,0)*VLOOKUP($A52,Корзина!$A$4:$D$106,4,0)</f>
        <v>4.68</v>
      </c>
      <c r="H52" s="2">
        <f>VLOOKUP($A52,Цены!$A$2:$AF$100,8,0)*VLOOKUP($A52,Корзина!$A$4:$D$106,4,0)</f>
        <v>6.890000000000001</v>
      </c>
      <c r="I52" s="2">
        <f>VLOOKUP($A52,Цены!$A$2:$AF$100,9,0)*VLOOKUP($A52,Корзина!$A$4:$D$106,4,0)</f>
        <v>5.49</v>
      </c>
      <c r="J52" s="2">
        <f>VLOOKUP($A52,Цены!$A$2:$AF$100,10,0)*VLOOKUP($A52,Корзина!$A$4:$D$106,4,0)</f>
        <v>7.290000000000001</v>
      </c>
      <c r="K52" s="2">
        <f>VLOOKUP($A52,Цены!$A$2:$AF$100,11,0)*VLOOKUP($A52,Корзина!$A$4:$D$106,4,0)</f>
        <v>7.890000000000001</v>
      </c>
      <c r="L52" s="2">
        <f>VLOOKUP($A52,Цены!$A$2:$AF$100,12,0)*VLOOKUP($A52,Корзина!$A$4:$D$106,4,0)</f>
        <v>8.78</v>
      </c>
      <c r="M52" s="2">
        <f>VLOOKUP($A52,Цены!$A$2:$AF$100,13,0)*VLOOKUP($A52,Корзина!$A$4:$D$106,4,0)</f>
        <v>5.99</v>
      </c>
      <c r="N52" s="2">
        <f>VLOOKUP($A52,Цены!$A$2:$AF$100,14,0)*VLOOKUP($A52,Корзина!$A$4:$D$106,4,0)</f>
        <v>4.2</v>
      </c>
      <c r="O52" s="2">
        <f>VLOOKUP($A52,Цены!$A$2:$AF$100,15,0)*VLOOKUP($A52,Корзина!$A$4:$D$106,4,0)</f>
        <v>4.36</v>
      </c>
      <c r="P52" s="2">
        <f>VLOOKUP($A52,Цены!$A$2:$AF$100,16,0)*VLOOKUP($A52,Корзина!$A$4:$D$106,4,0)</f>
        <v>5.99</v>
      </c>
      <c r="Q52" s="2">
        <f>VLOOKUP($A52,Цены!$A$2:$AF$100,17,0)*VLOOKUP($A52,Корзина!$A$4:$D$106,4,0)</f>
        <v>6.690000000000001</v>
      </c>
      <c r="R52" s="2">
        <f>VLOOKUP($A52,Цены!$A$2:$AF$100,18,0)*VLOOKUP($A52,Корзина!$A$4:$D$106,4,0)</f>
        <v>4.32</v>
      </c>
      <c r="S52" s="2">
        <f>VLOOKUP($A52,Цены!$A$2:$AF$100,19,0)*VLOOKUP($A52,Корзина!$A$4:$D$106,4,0)</f>
        <v>4.12</v>
      </c>
      <c r="T52" s="2">
        <f>VLOOKUP($A52,Цены!$A$2:$AF$100,20,0)*VLOOKUP($A52,Корзина!$A$4:$D$106,4,0)</f>
        <v>5.890000000000001</v>
      </c>
      <c r="U52" s="2">
        <f>VLOOKUP($A52,Цены!$A$2:$AF$100,21,0)*VLOOKUP($A52,Корзина!$A$4:$D$106,4,0)</f>
        <v>5.08</v>
      </c>
      <c r="V52" s="2">
        <f>VLOOKUP($A52,Цены!$A$2:$AF$100,22,0)*VLOOKUP($A52,Корзина!$A$4:$D$106,4,0)</f>
        <v>5.19</v>
      </c>
      <c r="W52" s="2">
        <f>VLOOKUP($A52,Цены!$A$2:$AF$100,23,0)*VLOOKUP($A52,Корзина!$A$4:$D$106,4,0)</f>
        <v>4.29</v>
      </c>
      <c r="X52" s="2">
        <f>VLOOKUP($A52,Цены!$A$2:$AF$100,24,0)*VLOOKUP($A52,Корзина!$A$4:$D$106,4,0)</f>
        <v>5.11</v>
      </c>
      <c r="Y52" s="2">
        <f>VLOOKUP($A52,Цены!$A$2:$AF$100,25,0)*VLOOKUP($A52,Корзина!$A$4:$D$106,4,0)</f>
        <v>4.39</v>
      </c>
      <c r="Z52" s="2">
        <f>VLOOKUP($A52,Цены!$A$2:$AF$100,26,0)*VLOOKUP($A52,Корзина!$A$4:$D$106,4,0)</f>
        <v>3.49</v>
      </c>
      <c r="AA52" s="2">
        <f>VLOOKUP($A52,Цены!$A$2:$AF$100,27,0)*VLOOKUP($A52,Корзина!$A$4:$D$106,4,0)</f>
        <v>5.29</v>
      </c>
      <c r="AB52" s="2">
        <f>VLOOKUP($A52,Цены!$A$2:$AF$100,28,0)*VLOOKUP($A52,Корзина!$A$4:$D$106,4,0)</f>
        <v>3.5600000000000005</v>
      </c>
      <c r="AC52" s="2">
        <f>VLOOKUP($A52,Цены!$A$2:$CF$100,29,0)*VLOOKUP($A52,Корзина!$A$4:$D$106,4,0)</f>
        <v>5.65</v>
      </c>
      <c r="AD52" s="2">
        <f>VLOOKUP($A52,Цены!$A$2:$CF$100,30,0)*VLOOKUP($A52,Корзина!$A$4:$D$106,4,0)</f>
        <v>6.29</v>
      </c>
      <c r="AE52" s="2">
        <f>VLOOKUP($A52,Цены!$A$2:$CF$100,31,0)*VLOOKUP($A52,Корзина!$A$4:$D$106,4,0)</f>
        <v>5.99</v>
      </c>
      <c r="AF52" s="2">
        <f>VLOOKUP($A52,Цены!$A$2:$CF$100,32,0)*VLOOKUP($A52,Корзина!$A$4:$D$106,4,0)</f>
        <v>6.34</v>
      </c>
      <c r="AG52" s="2">
        <f>VLOOKUP($A52,Цены!$A$2:$CF$100,33,0)*VLOOKUP($A52,Корзина!$A$4:$D$106,4,0)</f>
        <v>8.590000000000002</v>
      </c>
    </row>
    <row r="53" spans="1:33" s="1" customFormat="1" ht="12.75">
      <c r="A53" s="2" t="s">
        <v>28</v>
      </c>
      <c r="B53" s="2"/>
      <c r="C53" s="2" t="s">
        <v>69</v>
      </c>
      <c r="D53" s="2">
        <f>VLOOKUP($A53,Цены!$A$2:$F$100,4,0)*VLOOKUP($A53,Корзина!$A$4:$D$106,4,0)</f>
        <v>34.9</v>
      </c>
      <c r="E53" s="2">
        <f>VLOOKUP($A53,Цены!$A$2:$F$100,5,0)*VLOOKUP($A53,Корзина!$A$4:$D$106,4,0)</f>
        <v>31.9</v>
      </c>
      <c r="F53" s="2">
        <f>VLOOKUP($A53,Цены!$A$2:$F$100,6,0)*VLOOKUP($A53,Корзина!$A$4:$D$106,4,0)</f>
        <v>29.9</v>
      </c>
      <c r="G53" s="2">
        <f>VLOOKUP($A53,Цены!$A$2:$G$100,7,0)*VLOOKUP($A53,Корзина!$A$4:$D$106,4,0)</f>
        <v>35.9</v>
      </c>
      <c r="H53" s="2">
        <f>VLOOKUP($A53,Цены!$A$2:$AF$100,8,0)*VLOOKUP($A53,Корзина!$A$4:$D$106,4,0)</f>
        <v>32.9</v>
      </c>
      <c r="I53" s="2">
        <f>VLOOKUP($A53,Цены!$A$2:$AF$100,9,0)*VLOOKUP($A53,Корзина!$A$4:$D$106,4,0)</f>
        <v>41.9</v>
      </c>
      <c r="J53" s="2">
        <f>VLOOKUP($A53,Цены!$A$2:$AF$100,10,0)*VLOOKUP($A53,Корзина!$A$4:$D$106,4,0)</f>
        <v>24.9</v>
      </c>
      <c r="K53" s="2">
        <f>VLOOKUP($A53,Цены!$A$2:$AF$100,11,0)*VLOOKUP($A53,Корзина!$A$4:$D$106,4,0)</f>
        <v>26.9</v>
      </c>
      <c r="L53" s="2">
        <f>VLOOKUP($A53,Цены!$A$2:$AF$100,12,0)*VLOOKUP($A53,Корзина!$A$4:$D$106,4,0)</f>
        <v>36.5</v>
      </c>
      <c r="M53" s="2">
        <f>VLOOKUP($A53,Цены!$A$2:$AF$100,13,0)*VLOOKUP($A53,Корзина!$A$4:$D$106,4,0)</f>
        <v>31.9</v>
      </c>
      <c r="N53" s="2">
        <f>VLOOKUP($A53,Цены!$A$2:$AF$100,14,0)*VLOOKUP($A53,Корзина!$A$4:$D$106,4,0)</f>
        <v>39.9</v>
      </c>
      <c r="O53" s="2">
        <f>VLOOKUP($A53,Цены!$A$2:$AF$100,15,0)*VLOOKUP($A53,Корзина!$A$4:$D$106,4,0)</f>
        <v>45.9</v>
      </c>
      <c r="P53" s="2">
        <f>VLOOKUP($A53,Цены!$A$2:$AF$100,16,0)*VLOOKUP($A53,Корзина!$A$4:$D$106,4,0)</f>
        <v>44.9</v>
      </c>
      <c r="Q53" s="2">
        <f>VLOOKUP($A53,Цены!$A$2:$AF$100,17,0)*VLOOKUP($A53,Корзина!$A$4:$D$106,4,0)</f>
        <v>41.5</v>
      </c>
      <c r="R53" s="2">
        <f>VLOOKUP($A53,Цены!$A$2:$AF$100,18,0)*VLOOKUP($A53,Корзина!$A$4:$D$106,4,0)</f>
        <v>47.9</v>
      </c>
      <c r="S53" s="2">
        <f>VLOOKUP($A53,Цены!$A$2:$AF$100,19,0)*VLOOKUP($A53,Корзина!$A$4:$D$106,4,0)</f>
        <v>39.8</v>
      </c>
      <c r="T53" s="2">
        <f>VLOOKUP($A53,Цены!$A$2:$AF$100,20,0)*VLOOKUP($A53,Корзина!$A$4:$D$106,4,0)</f>
        <v>34.9</v>
      </c>
      <c r="U53" s="2">
        <f>VLOOKUP($A53,Цены!$A$2:$AF$100,21,0)*VLOOKUP($A53,Корзина!$A$4:$D$106,4,0)</f>
        <v>42.9</v>
      </c>
      <c r="V53" s="2">
        <f>VLOOKUP($A53,Цены!$A$2:$AF$100,22,0)*VLOOKUP($A53,Корзина!$A$4:$D$106,4,0)</f>
        <v>31.9</v>
      </c>
      <c r="W53" s="2">
        <f>VLOOKUP($A53,Цены!$A$2:$AF$100,23,0)*VLOOKUP($A53,Корзина!$A$4:$D$106,4,0)</f>
        <v>22.9</v>
      </c>
      <c r="X53" s="2">
        <f>VLOOKUP($A53,Цены!$A$2:$AF$100,24,0)*VLOOKUP($A53,Корзина!$A$4:$D$106,4,0)</f>
        <v>22.3</v>
      </c>
      <c r="Y53" s="2">
        <f>VLOOKUP($A53,Цены!$A$2:$AF$100,25,0)*VLOOKUP($A53,Корзина!$A$4:$D$106,4,0)</f>
        <v>45</v>
      </c>
      <c r="Z53" s="2">
        <f>VLOOKUP($A53,Цены!$A$2:$AF$100,26,0)*VLOOKUP($A53,Корзина!$A$4:$D$106,4,0)</f>
        <v>38.9</v>
      </c>
      <c r="AA53" s="2">
        <f>VLOOKUP($A53,Цены!$A$2:$AF$100,27,0)*VLOOKUP($A53,Корзина!$A$4:$D$106,4,0)</f>
        <v>38.9</v>
      </c>
      <c r="AB53" s="2">
        <f>VLOOKUP($A53,Цены!$A$2:$AF$100,28,0)*VLOOKUP($A53,Корзина!$A$4:$D$106,4,0)</f>
        <v>39</v>
      </c>
      <c r="AC53" s="2">
        <f>VLOOKUP($A53,Цены!$A$2:$CF$100,29,0)*VLOOKUP($A53,Корзина!$A$4:$D$106,4,0)</f>
        <v>49.2</v>
      </c>
      <c r="AD53" s="2">
        <f>VLOOKUP($A53,Цены!$A$2:$CF$100,30,0)*VLOOKUP($A53,Корзина!$A$4:$D$106,4,0)</f>
        <v>52.9</v>
      </c>
      <c r="AE53" s="2">
        <f>VLOOKUP($A53,Цены!$A$2:$CF$100,31,0)*VLOOKUP($A53,Корзина!$A$4:$D$106,4,0)</f>
        <v>44.8</v>
      </c>
      <c r="AF53" s="2">
        <f>VLOOKUP($A53,Цены!$A$2:$CF$100,32,0)*VLOOKUP($A53,Корзина!$A$4:$D$106,4,0)</f>
        <v>45.6</v>
      </c>
      <c r="AG53" s="2">
        <f>VLOOKUP($A53,Цены!$A$2:$CF$100,33,0)*VLOOKUP($A53,Корзина!$A$4:$D$106,4,0)</f>
        <v>41.9</v>
      </c>
    </row>
    <row r="54" spans="1:33" s="1" customFormat="1" ht="12.75">
      <c r="A54" s="2" t="s">
        <v>30</v>
      </c>
      <c r="B54" s="2"/>
      <c r="C54" s="2" t="s">
        <v>69</v>
      </c>
      <c r="D54" s="2">
        <f>VLOOKUP($A54,Цены!$A$2:$F$100,4,0)*VLOOKUP($A54,Корзина!$A$4:$D$106,4,0)</f>
        <v>17.9</v>
      </c>
      <c r="E54" s="2">
        <f>VLOOKUP($A54,Цены!$A$2:$F$100,5,0)*VLOOKUP($A54,Корзина!$A$4:$D$106,4,0)</f>
        <v>14.5</v>
      </c>
      <c r="F54" s="2">
        <f>VLOOKUP($A54,Цены!$A$2:$F$100,6,0)*VLOOKUP($A54,Корзина!$A$4:$D$106,4,0)</f>
        <v>14.5</v>
      </c>
      <c r="G54" s="2">
        <f>VLOOKUP($A54,Цены!$A$2:$G$100,7,0)*VLOOKUP($A54,Корзина!$A$4:$D$106,4,0)</f>
        <v>15.9</v>
      </c>
      <c r="H54" s="2">
        <f>VLOOKUP($A54,Цены!$A$2:$AF$100,8,0)*VLOOKUP($A54,Корзина!$A$4:$D$106,4,0)</f>
        <v>34.9</v>
      </c>
      <c r="I54" s="2">
        <f>VLOOKUP($A54,Цены!$A$2:$AF$100,9,0)*VLOOKUP($A54,Корзина!$A$4:$D$106,4,0)</f>
        <v>21.9</v>
      </c>
      <c r="J54" s="2">
        <f>VLOOKUP($A54,Цены!$A$2:$AF$100,10,0)*VLOOKUP($A54,Корзина!$A$4:$D$106,4,0)</f>
        <v>26.9</v>
      </c>
      <c r="K54" s="2">
        <f>VLOOKUP($A54,Цены!$A$2:$AF$100,11,0)*VLOOKUP($A54,Корзина!$A$4:$D$106,4,0)</f>
        <v>19.9</v>
      </c>
      <c r="L54" s="2">
        <f>VLOOKUP($A54,Цены!$A$2:$AF$100,12,0)*VLOOKUP($A54,Корзина!$A$4:$D$106,4,0)</f>
        <v>25.9</v>
      </c>
      <c r="M54" s="2">
        <f>VLOOKUP($A54,Цены!$A$2:$AF$100,13,0)*VLOOKUP($A54,Корзина!$A$4:$D$106,4,0)</f>
        <v>24.9</v>
      </c>
      <c r="N54" s="2">
        <f>VLOOKUP($A54,Цены!$A$2:$AF$100,14,0)*VLOOKUP($A54,Корзина!$A$4:$D$106,4,0)</f>
        <v>24.9</v>
      </c>
      <c r="O54" s="2">
        <f>VLOOKUP($A54,Цены!$A$2:$AF$100,15,0)*VLOOKUP($A54,Корзина!$A$4:$D$106,4,0)</f>
        <v>31</v>
      </c>
      <c r="P54" s="2">
        <f>VLOOKUP($A54,Цены!$A$2:$AF$100,16,0)*VLOOKUP($A54,Корзина!$A$4:$D$106,4,0)</f>
        <v>43.5</v>
      </c>
      <c r="Q54" s="2">
        <f>VLOOKUP($A54,Цены!$A$2:$AF$100,17,0)*VLOOKUP($A54,Корзина!$A$4:$D$106,4,0)</f>
        <v>35.5</v>
      </c>
      <c r="R54" s="2">
        <f>VLOOKUP($A54,Цены!$A$2:$AF$100,18,0)*VLOOKUP($A54,Корзина!$A$4:$D$106,4,0)</f>
        <v>37.8</v>
      </c>
      <c r="S54" s="2">
        <f>VLOOKUP($A54,Цены!$A$2:$AF$100,19,0)*VLOOKUP($A54,Корзина!$A$4:$D$106,4,0)</f>
        <v>34.8</v>
      </c>
      <c r="T54" s="2">
        <f>VLOOKUP($A54,Цены!$A$2:$AF$100,20,0)*VLOOKUP($A54,Корзина!$A$4:$D$106,4,0)</f>
        <v>27.9</v>
      </c>
      <c r="U54" s="2">
        <f>VLOOKUP($A54,Цены!$A$2:$AF$100,21,0)*VLOOKUP($A54,Корзина!$A$4:$D$106,4,0)</f>
        <v>34.5</v>
      </c>
      <c r="V54" s="2">
        <f>VLOOKUP($A54,Цены!$A$2:$AF$100,22,0)*VLOOKUP($A54,Корзина!$A$4:$D$106,4,0)</f>
        <v>46.8</v>
      </c>
      <c r="W54" s="2">
        <f>VLOOKUP($A54,Цены!$A$2:$AF$100,23,0)*VLOOKUP($A54,Корзина!$A$4:$D$106,4,0)</f>
        <v>34.9</v>
      </c>
      <c r="X54" s="2">
        <f>VLOOKUP($A54,Цены!$A$2:$AF$100,24,0)*VLOOKUP($A54,Корзина!$A$4:$D$106,4,0)</f>
        <v>19.7</v>
      </c>
      <c r="Y54" s="2">
        <f>VLOOKUP($A54,Цены!$A$2:$AF$100,25,0)*VLOOKUP($A54,Корзина!$A$4:$D$106,4,0)</f>
        <v>18.5</v>
      </c>
      <c r="Z54" s="2">
        <f>VLOOKUP($A54,Цены!$A$2:$AF$100,26,0)*VLOOKUP($A54,Корзина!$A$4:$D$106,4,0)</f>
        <v>11.9</v>
      </c>
      <c r="AA54" s="2">
        <f>VLOOKUP($A54,Цены!$A$2:$AF$100,27,0)*VLOOKUP($A54,Корзина!$A$4:$D$106,4,0)</f>
        <v>9.9</v>
      </c>
      <c r="AB54" s="2">
        <f>VLOOKUP($A54,Цены!$A$2:$AF$100,28,0)*VLOOKUP($A54,Корзина!$A$4:$D$106,4,0)</f>
        <v>10.2</v>
      </c>
      <c r="AC54" s="2">
        <f>VLOOKUP($A54,Цены!$A$2:$CF$100,29,0)*VLOOKUP($A54,Корзина!$A$4:$D$106,4,0)</f>
        <v>9.9</v>
      </c>
      <c r="AD54" s="2">
        <f>VLOOKUP($A54,Цены!$A$2:$CF$100,30,0)*VLOOKUP($A54,Корзина!$A$4:$D$106,4,0)</f>
        <v>9.3</v>
      </c>
      <c r="AE54" s="2">
        <f>VLOOKUP($A54,Цены!$A$2:$CF$100,31,0)*VLOOKUP($A54,Корзина!$A$4:$D$106,4,0)</f>
        <v>9.4</v>
      </c>
      <c r="AF54" s="2">
        <f>VLOOKUP($A54,Цены!$A$2:$CF$100,32,0)*VLOOKUP($A54,Корзина!$A$4:$D$106,4,0)</f>
        <v>21.7</v>
      </c>
      <c r="AG54" s="2">
        <f>VLOOKUP($A54,Цены!$A$2:$CF$100,33,0)*VLOOKUP($A54,Корзина!$A$4:$D$106,4,0)</f>
        <v>31.9</v>
      </c>
    </row>
    <row r="55" spans="1:33" s="1" customFormat="1" ht="12.75">
      <c r="A55" s="2" t="s">
        <v>31</v>
      </c>
      <c r="B55" s="2"/>
      <c r="C55" s="2" t="s">
        <v>69</v>
      </c>
      <c r="D55" s="2">
        <f>VLOOKUP($A55,Цены!$A$2:$F$100,4,0)*VLOOKUP($A55,Корзина!$A$4:$D$106,4,0)</f>
        <v>3.38</v>
      </c>
      <c r="E55" s="2">
        <f>VLOOKUP($A55,Цены!$A$2:$F$100,5,0)*VLOOKUP($A55,Корзина!$A$4:$D$106,4,0)</f>
        <v>3.5600000000000005</v>
      </c>
      <c r="F55" s="2">
        <f>VLOOKUP($A55,Цены!$A$2:$F$100,6,0)*VLOOKUP($A55,Корзина!$A$4:$D$106,4,0)</f>
        <v>3.78</v>
      </c>
      <c r="G55" s="2">
        <f>VLOOKUP($A55,Цены!$A$2:$G$100,7,0)*VLOOKUP($A55,Корзина!$A$4:$D$106,4,0)</f>
        <v>3.98</v>
      </c>
      <c r="H55" s="2">
        <f>VLOOKUP($A55,Цены!$A$2:$AF$100,8,0)*VLOOKUP($A55,Корзина!$A$4:$D$106,4,0)</f>
        <v>8.98</v>
      </c>
      <c r="I55" s="2">
        <f>VLOOKUP($A55,Цены!$A$2:$AF$100,9,0)*VLOOKUP($A55,Корзина!$A$4:$D$106,4,0)</f>
        <v>4.58</v>
      </c>
      <c r="J55" s="2">
        <f>VLOOKUP($A55,Цены!$A$2:$AF$100,10,0)*VLOOKUP($A55,Корзина!$A$4:$D$106,4,0)</f>
        <v>5.300000000000001</v>
      </c>
      <c r="K55" s="2">
        <f>VLOOKUP($A55,Цены!$A$2:$AF$100,11,0)*VLOOKUP($A55,Корзина!$A$4:$D$106,4,0)</f>
        <v>5.58</v>
      </c>
      <c r="L55" s="2">
        <f>VLOOKUP($A55,Цены!$A$2:$AF$100,12,0)*VLOOKUP($A55,Корзина!$A$4:$D$106,4,0)</f>
        <v>5.38</v>
      </c>
      <c r="M55" s="2">
        <f>VLOOKUP($A55,Цены!$A$2:$AF$100,13,0)*VLOOKUP($A55,Корзина!$A$4:$D$106,4,0)</f>
        <v>4.58</v>
      </c>
      <c r="N55" s="2">
        <f>VLOOKUP($A55,Цены!$A$2:$AF$100,14,0)*VLOOKUP($A55,Корзина!$A$4:$D$106,4,0)</f>
        <v>4.58</v>
      </c>
      <c r="O55" s="2">
        <f>VLOOKUP($A55,Цены!$A$2:$AF$100,15,0)*VLOOKUP($A55,Корзина!$A$4:$D$106,4,0)</f>
        <v>6.300000000000001</v>
      </c>
      <c r="P55" s="2">
        <f>VLOOKUP($A55,Цены!$A$2:$AF$100,16,0)*VLOOKUP($A55,Корзина!$A$4:$D$106,4,0)</f>
        <v>7.1000000000000005</v>
      </c>
      <c r="Q55" s="2">
        <f>VLOOKUP($A55,Цены!$A$2:$AF$100,17,0)*VLOOKUP($A55,Корзина!$A$4:$D$106,4,0)</f>
        <v>7.7</v>
      </c>
      <c r="R55" s="2">
        <f>VLOOKUP($A55,Цены!$A$2:$AF$100,18,0)*VLOOKUP($A55,Корзина!$A$4:$D$106,4,0)</f>
        <v>7.840000000000001</v>
      </c>
      <c r="S55" s="2">
        <f>VLOOKUP($A55,Цены!$A$2:$AF$100,19,0)*VLOOKUP($A55,Корзина!$A$4:$D$106,4,0)</f>
        <v>8.58</v>
      </c>
      <c r="T55" s="2">
        <f>VLOOKUP($A55,Цены!$A$2:$AF$100,20,0)*VLOOKUP($A55,Корзина!$A$4:$D$106,4,0)</f>
        <v>7.76</v>
      </c>
      <c r="U55" s="2">
        <f>VLOOKUP($A55,Цены!$A$2:$AF$100,21,0)*VLOOKUP($A55,Корзина!$A$4:$D$106,4,0)</f>
        <v>6.7</v>
      </c>
      <c r="V55" s="2">
        <f>VLOOKUP($A55,Цены!$A$2:$AF$100,22,0)*VLOOKUP($A55,Корзина!$A$4:$D$106,4,0)</f>
        <v>7.76</v>
      </c>
      <c r="W55" s="2">
        <f>VLOOKUP($A55,Цены!$A$2:$AF$100,23,0)*VLOOKUP($A55,Корзина!$A$4:$D$106,4,0)</f>
        <v>7.76</v>
      </c>
      <c r="X55" s="2">
        <f>VLOOKUP($A55,Цены!$A$2:$AF$100,24,0)*VLOOKUP($A55,Корзина!$A$4:$D$106,4,0)</f>
        <v>3.7600000000000002</v>
      </c>
      <c r="Y55" s="2">
        <f>VLOOKUP($A55,Цены!$A$2:$AF$100,25,0)*VLOOKUP($A55,Корзина!$A$4:$D$106,4,0)</f>
        <v>3.1</v>
      </c>
      <c r="Z55" s="2">
        <f>VLOOKUP($A55,Цены!$A$2:$AF$100,26,0)*VLOOKUP($A55,Корзина!$A$4:$D$106,4,0)</f>
        <v>1.9800000000000002</v>
      </c>
      <c r="AA55" s="2">
        <f>VLOOKUP($A55,Цены!$A$2:$AF$100,27,0)*VLOOKUP($A55,Корзина!$A$4:$D$106,4,0)</f>
        <v>1.94</v>
      </c>
      <c r="AB55" s="2">
        <f>VLOOKUP($A55,Цены!$A$2:$AF$100,28,0)*VLOOKUP($A55,Корзина!$A$4:$D$106,4,0)</f>
        <v>1.8600000000000003</v>
      </c>
      <c r="AC55" s="2">
        <f>VLOOKUP($A55,Цены!$A$2:$CF$100,29,0)*VLOOKUP($A55,Корзина!$A$4:$D$106,4,0)</f>
        <v>1.9800000000000002</v>
      </c>
      <c r="AD55" s="2">
        <f>VLOOKUP($A55,Цены!$A$2:$CF$100,30,0)*VLOOKUP($A55,Корзина!$A$4:$D$106,4,0)</f>
        <v>4.04</v>
      </c>
      <c r="AE55" s="2">
        <f>VLOOKUP($A55,Цены!$A$2:$CF$100,31,0)*VLOOKUP($A55,Корзина!$A$4:$D$106,4,0)</f>
        <v>6.78</v>
      </c>
      <c r="AF55" s="2">
        <f>VLOOKUP($A55,Цены!$A$2:$CF$100,32,0)*VLOOKUP($A55,Корзина!$A$4:$D$106,4,0)</f>
        <v>6.38</v>
      </c>
      <c r="AG55" s="2">
        <f>VLOOKUP($A55,Цены!$A$2:$CF$100,33,0)*VLOOKUP($A55,Корзина!$A$4:$D$106,4,0)</f>
        <v>5.9</v>
      </c>
    </row>
    <row r="56" spans="1:33" s="1" customFormat="1" ht="12.75">
      <c r="A56" s="2" t="s">
        <v>96</v>
      </c>
      <c r="B56" s="2"/>
      <c r="C56" s="2" t="s">
        <v>69</v>
      </c>
      <c r="D56" s="2">
        <f>VLOOKUP($A56,Цены!$A$2:$F$100,4,0)*VLOOKUP($A56,Корзина!$A$4:$D$106,4,0)</f>
        <v>2.49</v>
      </c>
      <c r="E56" s="2">
        <f>VLOOKUP($A56,Цены!$A$2:$F$100,5,0)*VLOOKUP($A56,Корзина!$A$4:$D$106,4,0)</f>
        <v>2.69</v>
      </c>
      <c r="F56" s="2">
        <f>VLOOKUP($A56,Цены!$A$2:$F$100,6,0)*VLOOKUP($A56,Корзина!$A$4:$D$106,4,0)</f>
        <v>2.9800000000000004</v>
      </c>
      <c r="G56" s="2">
        <f>VLOOKUP($A56,Цены!$A$2:$G$100,7,0)*VLOOKUP($A56,Корзина!$A$4:$D$106,4,0)</f>
        <v>3.1300000000000003</v>
      </c>
      <c r="H56" s="2">
        <f>VLOOKUP($A56,Цены!$A$2:$AF$100,8,0)*VLOOKUP($A56,Корзина!$A$4:$D$106,4,0)</f>
        <v>3.29</v>
      </c>
      <c r="I56" s="2">
        <f>VLOOKUP($A56,Цены!$A$2:$AF$100,9,0)*VLOOKUP($A56,Корзина!$A$4:$D$106,4,0)</f>
        <v>3.49</v>
      </c>
      <c r="J56" s="2">
        <f>VLOOKUP($A56,Цены!$A$2:$AF$100,10,0)*VLOOKUP($A56,Корзина!$A$4:$D$106,4,0)</f>
        <v>2.89</v>
      </c>
      <c r="K56" s="2">
        <f>VLOOKUP($A56,Цены!$A$2:$AF$100,11,0)*VLOOKUP($A56,Корзина!$A$4:$D$106,4,0)</f>
        <v>2.39</v>
      </c>
      <c r="L56" s="2">
        <f>VLOOKUP($A56,Цены!$A$2:$AF$100,12,0)*VLOOKUP($A56,Корзина!$A$4:$D$106,4,0)</f>
        <v>1.89</v>
      </c>
      <c r="M56" s="2">
        <f>VLOOKUP($A56,Цены!$A$2:$AF$100,13,0)*VLOOKUP($A56,Корзина!$A$4:$D$106,4,0)</f>
        <v>1.89</v>
      </c>
      <c r="N56" s="2">
        <f>VLOOKUP($A56,Цены!$A$2:$AF$100,14,0)*VLOOKUP($A56,Корзина!$A$4:$D$106,4,0)</f>
        <v>2.25</v>
      </c>
      <c r="O56" s="2">
        <f>VLOOKUP($A56,Цены!$A$2:$AF$100,15,0)*VLOOKUP($A56,Корзина!$A$4:$D$106,4,0)</f>
        <v>2.95</v>
      </c>
      <c r="P56" s="2">
        <f>VLOOKUP($A56,Цены!$A$2:$AF$100,16,0)*VLOOKUP($A56,Корзина!$A$4:$D$106,4,0)</f>
        <v>3.5500000000000003</v>
      </c>
      <c r="Q56" s="2">
        <f>VLOOKUP($A56,Цены!$A$2:$AF$100,17,0)*VLOOKUP($A56,Корзина!$A$4:$D$106,4,0)</f>
        <v>3.28</v>
      </c>
      <c r="R56" s="2">
        <f>VLOOKUP($A56,Цены!$A$2:$AF$100,18,0)*VLOOKUP($A56,Корзина!$A$4:$D$106,4,0)</f>
        <v>3.6799999999999997</v>
      </c>
      <c r="S56" s="2">
        <f>VLOOKUP($A56,Цены!$A$2:$AF$100,19,0)*VLOOKUP($A56,Корзина!$A$4:$D$106,4,0)</f>
        <v>3.6500000000000004</v>
      </c>
      <c r="T56" s="2">
        <f>VLOOKUP($A56,Цены!$A$2:$AF$100,20,0)*VLOOKUP($A56,Корзина!$A$4:$D$106,4,0)</f>
        <v>2.68</v>
      </c>
      <c r="U56" s="2">
        <f>VLOOKUP($A56,Цены!$A$2:$AF$100,21,0)*VLOOKUP($A56,Корзина!$A$4:$D$106,4,0)</f>
        <v>2.45</v>
      </c>
      <c r="V56" s="2">
        <f>VLOOKUP($A56,Цены!$A$2:$AF$100,22,0)*VLOOKUP($A56,Корзина!$A$4:$D$106,4,0)</f>
        <v>2.69</v>
      </c>
      <c r="W56" s="2">
        <f>VLOOKUP($A56,Цены!$A$2:$AF$100,23,0)*VLOOKUP($A56,Корзина!$A$4:$D$106,4,0)</f>
        <v>2.0500000000000003</v>
      </c>
      <c r="X56" s="2">
        <f>VLOOKUP($A56,Цены!$A$2:$AF$100,24,0)*VLOOKUP($A56,Корзина!$A$4:$D$106,4,0)</f>
        <v>1.05</v>
      </c>
      <c r="Y56" s="2">
        <f>VLOOKUP($A56,Цены!$A$2:$AF$100,25,0)*VLOOKUP($A56,Корзина!$A$4:$D$106,4,0)</f>
        <v>0.9199999999999999</v>
      </c>
      <c r="Z56" s="2">
        <f>VLOOKUP($A56,Цены!$A$2:$AF$100,26,0)*VLOOKUP($A56,Корзина!$A$4:$D$106,4,0)</f>
        <v>0.79</v>
      </c>
      <c r="AA56" s="2">
        <f>VLOOKUP($A56,Цены!$A$2:$AF$100,27,0)*VLOOKUP($A56,Корзина!$A$4:$D$106,4,0)</f>
        <v>0.81</v>
      </c>
      <c r="AB56" s="2">
        <f>VLOOKUP($A56,Цены!$A$2:$AF$100,28,0)*VLOOKUP($A56,Корзина!$A$4:$D$106,4,0)</f>
        <v>0.8900000000000001</v>
      </c>
      <c r="AC56" s="2">
        <f>VLOOKUP($A56,Цены!$A$2:$CF$100,29,0)*VLOOKUP($A56,Корзина!$A$4:$D$106,4,0)</f>
        <v>0.8900000000000001</v>
      </c>
      <c r="AD56" s="2">
        <f>VLOOKUP($A56,Цены!$A$2:$CF$100,30,0)*VLOOKUP($A56,Корзина!$A$4:$D$106,4,0)</f>
        <v>0.8500000000000001</v>
      </c>
      <c r="AE56" s="2">
        <f>VLOOKUP($A56,Цены!$A$2:$CF$100,31,0)*VLOOKUP($A56,Корзина!$A$4:$D$106,4,0)</f>
        <v>0.8500000000000001</v>
      </c>
      <c r="AF56" s="2">
        <f>VLOOKUP($A56,Цены!$A$2:$CF$100,32,0)*VLOOKUP($A56,Корзина!$A$4:$D$106,4,0)</f>
        <v>1.72</v>
      </c>
      <c r="AG56" s="2">
        <f>VLOOKUP($A56,Цены!$A$2:$CF$100,33,0)*VLOOKUP($A56,Корзина!$A$4:$D$106,4,0)</f>
        <v>2.45</v>
      </c>
    </row>
    <row r="57" spans="1:33" s="1" customFormat="1" ht="12.75">
      <c r="A57" s="2" t="s">
        <v>97</v>
      </c>
      <c r="B57" s="2"/>
      <c r="C57" s="2" t="s">
        <v>69</v>
      </c>
      <c r="D57" s="2">
        <f>VLOOKUP($A57,Цены!$A$2:$F$100,4,0)*VLOOKUP($A57,Корзина!$A$4:$D$106,4,0)</f>
        <v>7.690000000000001</v>
      </c>
      <c r="E57" s="2">
        <f>VLOOKUP($A57,Цены!$A$2:$F$100,5,0)*VLOOKUP($A57,Корзина!$A$4:$D$106,4,0)</f>
        <v>8.790000000000001</v>
      </c>
      <c r="F57" s="2">
        <f>VLOOKUP($A57,Цены!$A$2:$F$100,6,0)*VLOOKUP($A57,Корзина!$A$4:$D$106,4,0)</f>
        <v>13.37</v>
      </c>
      <c r="G57" s="2">
        <f>VLOOKUP($A57,Цены!$A$2:$G$100,7,0)*VLOOKUP($A57,Корзина!$A$4:$D$106,4,0)</f>
        <v>10.38</v>
      </c>
      <c r="H57" s="2">
        <f>VLOOKUP($A57,Цены!$A$2:$AF$100,8,0)*VLOOKUP($A57,Корзина!$A$4:$D$106,4,0)</f>
        <v>9.64</v>
      </c>
      <c r="I57" s="2">
        <f>VLOOKUP($A57,Цены!$A$2:$AF$100,9,0)*VLOOKUP($A57,Корзина!$A$4:$D$106,4,0)</f>
        <v>5.890000000000001</v>
      </c>
      <c r="J57" s="2">
        <f>VLOOKUP($A57,Цены!$A$2:$AF$100,10,0)*VLOOKUP($A57,Корзина!$A$4:$D$106,4,0)</f>
        <v>3.39</v>
      </c>
      <c r="K57" s="2">
        <f>VLOOKUP($A57,Цены!$A$2:$AF$100,11,0)*VLOOKUP($A57,Корзина!$A$4:$D$106,4,0)</f>
        <v>2.7</v>
      </c>
      <c r="L57" s="2">
        <f>VLOOKUP($A57,Цены!$A$2:$AF$100,12,0)*VLOOKUP($A57,Корзина!$A$4:$D$106,4,0)</f>
        <v>5.15</v>
      </c>
      <c r="M57" s="2">
        <f>VLOOKUP($A57,Цены!$A$2:$AF$100,13,0)*VLOOKUP($A57,Корзина!$A$4:$D$106,4,0)</f>
        <v>6.990000000000001</v>
      </c>
      <c r="N57" s="2">
        <f>VLOOKUP($A57,Цены!$A$2:$AF$100,14,0)*VLOOKUP($A57,Корзина!$A$4:$D$106,4,0)</f>
        <v>5.15</v>
      </c>
      <c r="O57" s="2">
        <f>VLOOKUP($A57,Цены!$A$2:$AF$100,15,0)*VLOOKUP($A57,Корзина!$A$4:$D$106,4,0)</f>
        <v>7.3500000000000005</v>
      </c>
      <c r="P57" s="2">
        <f>VLOOKUP($A57,Цены!$A$2:$AF$100,16,0)*VLOOKUP($A57,Корзина!$A$4:$D$106,4,0)</f>
        <v>9.950000000000001</v>
      </c>
      <c r="Q57" s="2">
        <f>VLOOKUP($A57,Цены!$A$2:$AF$100,17,0)*VLOOKUP($A57,Корзина!$A$4:$D$106,4,0)</f>
        <v>8.89</v>
      </c>
      <c r="R57" s="2">
        <f>VLOOKUP($A57,Цены!$A$2:$AF$100,18,0)*VLOOKUP($A57,Корзина!$A$4:$D$106,4,0)</f>
        <v>9.290000000000001</v>
      </c>
      <c r="S57" s="2">
        <f>VLOOKUP($A57,Цены!$A$2:$AF$100,19,0)*VLOOKUP($A57,Корзина!$A$4:$D$106,4,0)</f>
        <v>9.49</v>
      </c>
      <c r="T57" s="2">
        <f>VLOOKUP($A57,Цены!$A$2:$AF$100,20,0)*VLOOKUP($A57,Корзина!$A$4:$D$106,4,0)</f>
        <v>6.690000000000001</v>
      </c>
      <c r="U57" s="2">
        <f>VLOOKUP($A57,Цены!$A$2:$AF$100,21,0)*VLOOKUP($A57,Корзина!$A$4:$D$106,4,0)</f>
        <v>6.690000000000001</v>
      </c>
      <c r="V57" s="2">
        <f>VLOOKUP($A57,Цены!$A$2:$AF$100,22,0)*VLOOKUP($A57,Корзина!$A$4:$D$106,4,0)</f>
        <v>4.39</v>
      </c>
      <c r="W57" s="2">
        <f>VLOOKUP($A57,Цены!$A$2:$AF$100,23,0)*VLOOKUP($A57,Корзина!$A$4:$D$106,4,0)</f>
        <v>3.28</v>
      </c>
      <c r="X57" s="2">
        <f>VLOOKUP($A57,Цены!$A$2:$AF$100,24,0)*VLOOKUP($A57,Корзина!$A$4:$D$106,4,0)</f>
        <v>3.23</v>
      </c>
      <c r="Y57" s="2">
        <f>VLOOKUP($A57,Цены!$A$2:$AF$100,25,0)*VLOOKUP($A57,Корзина!$A$4:$D$106,4,0)</f>
        <v>7.75</v>
      </c>
      <c r="Z57" s="2">
        <f>VLOOKUP($A57,Цены!$A$2:$AF$100,26,0)*VLOOKUP($A57,Корзина!$A$4:$D$106,4,0)</f>
        <v>11.490000000000002</v>
      </c>
      <c r="AA57" s="2">
        <f>VLOOKUP($A57,Цены!$A$2:$AF$100,27,0)*VLOOKUP($A57,Корзина!$A$4:$D$106,4,0)</f>
        <v>8.090000000000002</v>
      </c>
      <c r="AB57" s="2">
        <f>VLOOKUP($A57,Цены!$A$2:$AF$100,28,0)*VLOOKUP($A57,Корзина!$A$4:$D$106,4,0)</f>
        <v>9.990000000000002</v>
      </c>
      <c r="AC57" s="2">
        <f>VLOOKUP($A57,Цены!$A$2:$CF$100,29,0)*VLOOKUP($A57,Корзина!$A$4:$D$106,4,0)</f>
        <v>11.690000000000001</v>
      </c>
      <c r="AD57" s="2">
        <f>VLOOKUP($A57,Цены!$A$2:$CF$100,30,0)*VLOOKUP($A57,Корзина!$A$4:$D$106,4,0)</f>
        <v>16.990000000000002</v>
      </c>
      <c r="AE57" s="2">
        <f>VLOOKUP($A57,Цены!$A$2:$CF$100,31,0)*VLOOKUP($A57,Корзина!$A$4:$D$106,4,0)</f>
        <v>12.190000000000001</v>
      </c>
      <c r="AF57" s="2">
        <f>VLOOKUP($A57,Цены!$A$2:$CF$100,32,0)*VLOOKUP($A57,Корзина!$A$4:$D$106,4,0)</f>
        <v>9.63</v>
      </c>
      <c r="AG57" s="2">
        <f>VLOOKUP($A57,Цены!$A$2:$CF$100,33,0)*VLOOKUP($A57,Корзина!$A$4:$D$106,4,0)</f>
        <v>6.490000000000001</v>
      </c>
    </row>
    <row r="58" spans="1:33" s="1" customFormat="1" ht="12.75">
      <c r="A58" s="2" t="s">
        <v>32</v>
      </c>
      <c r="B58" s="2"/>
      <c r="C58" s="2" t="s">
        <v>69</v>
      </c>
      <c r="D58" s="2">
        <f>VLOOKUP($A58,Цены!$A$2:$F$100,4,0)*VLOOKUP($A58,Корзина!$A$4:$D$106,4,0)</f>
        <v>8.49</v>
      </c>
      <c r="E58" s="2">
        <f>VLOOKUP($A58,Цены!$A$2:$F$100,5,0)*VLOOKUP($A58,Корзина!$A$4:$D$106,4,0)</f>
        <v>8.99</v>
      </c>
      <c r="F58" s="2">
        <f>VLOOKUP($A58,Цены!$A$2:$F$100,6,0)*VLOOKUP($A58,Корзина!$A$4:$D$106,4,0)</f>
        <v>9.790000000000001</v>
      </c>
      <c r="G58" s="2">
        <f>VLOOKUP($A58,Цены!$A$2:$G$100,7,0)*VLOOKUP($A58,Корзина!$A$4:$D$106,4,0)</f>
        <v>8.290000000000001</v>
      </c>
      <c r="H58" s="2">
        <f>VLOOKUP($A58,Цены!$A$2:$AF$100,8,0)*VLOOKUP($A58,Корзина!$A$4:$D$106,4,0)</f>
        <v>9.690000000000001</v>
      </c>
      <c r="I58" s="2">
        <f>VLOOKUP($A58,Цены!$A$2:$AF$100,9,0)*VLOOKUP($A58,Корзина!$A$4:$D$106,4,0)</f>
        <v>7.68</v>
      </c>
      <c r="J58" s="2">
        <f>VLOOKUP($A58,Цены!$A$2:$AF$100,10,0)*VLOOKUP($A58,Корзина!$A$4:$D$106,4,0)</f>
        <v>5.99</v>
      </c>
      <c r="K58" s="2">
        <f>VLOOKUP($A58,Цены!$A$2:$AF$100,11,0)*VLOOKUP($A58,Корзина!$A$4:$D$106,4,0)</f>
        <v>3.79</v>
      </c>
      <c r="L58" s="2">
        <f>VLOOKUP($A58,Цены!$A$2:$AF$100,12,0)*VLOOKUP($A58,Корзина!$A$4:$D$106,4,0)</f>
        <v>6.790000000000001</v>
      </c>
      <c r="M58" s="2">
        <f>VLOOKUP($A58,Цены!$A$2:$AF$100,13,0)*VLOOKUP($A58,Корзина!$A$4:$D$106,4,0)</f>
        <v>8.49</v>
      </c>
      <c r="N58" s="2">
        <f>VLOOKUP($A58,Цены!$A$2:$AF$100,14,0)*VLOOKUP($A58,Корзина!$A$4:$D$106,4,0)</f>
        <v>10.15</v>
      </c>
      <c r="O58" s="2">
        <f>VLOOKUP($A58,Цены!$A$2:$AF$100,15,0)*VLOOKUP($A58,Корзина!$A$4:$D$106,4,0)</f>
        <v>10.290000000000001</v>
      </c>
      <c r="P58" s="2">
        <f>VLOOKUP($A58,Цены!$A$2:$AF$100,16,0)*VLOOKUP($A58,Корзина!$A$4:$D$106,4,0)</f>
        <v>9.990000000000002</v>
      </c>
      <c r="Q58" s="2">
        <f>VLOOKUP($A58,Цены!$A$2:$AF$100,17,0)*VLOOKUP($A58,Корзина!$A$4:$D$106,4,0)</f>
        <v>6.690000000000001</v>
      </c>
      <c r="R58" s="2">
        <f>VLOOKUP($A58,Цены!$A$2:$AF$100,18,0)*VLOOKUP($A58,Корзина!$A$4:$D$106,4,0)</f>
        <v>7.25</v>
      </c>
      <c r="S58" s="2">
        <f>VLOOKUP($A58,Цены!$A$2:$AF$100,19,0)*VLOOKUP($A58,Корзина!$A$4:$D$106,4,0)</f>
        <v>6.98</v>
      </c>
      <c r="T58" s="2">
        <f>VLOOKUP($A58,Цены!$A$2:$AF$100,20,0)*VLOOKUP($A58,Корзина!$A$4:$D$106,4,0)</f>
        <v>8.89</v>
      </c>
      <c r="U58" s="2">
        <f>VLOOKUP($A58,Цены!$A$2:$AF$100,21,0)*VLOOKUP($A58,Корзина!$A$4:$D$106,4,0)</f>
        <v>6.65</v>
      </c>
      <c r="V58" s="2">
        <f>VLOOKUP($A58,Цены!$A$2:$AF$100,22,0)*VLOOKUP($A58,Корзина!$A$4:$D$106,4,0)</f>
        <v>6.790000000000001</v>
      </c>
      <c r="W58" s="2">
        <f>VLOOKUP($A58,Цены!$A$2:$AF$100,23,0)*VLOOKUP($A58,Корзина!$A$4:$D$106,4,0)</f>
        <v>3.6189999999999998</v>
      </c>
      <c r="X58" s="2">
        <f>VLOOKUP($A58,Цены!$A$2:$AF$100,24,0)*VLOOKUP($A58,Корзина!$A$4:$D$106,4,0)</f>
        <v>4.0600000000000005</v>
      </c>
      <c r="Y58" s="2">
        <f>VLOOKUP($A58,Цены!$A$2:$AF$100,25,0)*VLOOKUP($A58,Корзина!$A$4:$D$106,4,0)</f>
        <v>4.890000000000001</v>
      </c>
      <c r="Z58" s="2">
        <f>VLOOKUP($A58,Цены!$A$2:$AF$100,26,0)*VLOOKUP($A58,Корзина!$A$4:$D$106,4,0)</f>
        <v>10.290000000000001</v>
      </c>
      <c r="AA58" s="2">
        <f>VLOOKUP($A58,Цены!$A$2:$AF$100,27,0)*VLOOKUP($A58,Корзина!$A$4:$D$106,4,0)</f>
        <v>5.99</v>
      </c>
      <c r="AB58" s="2">
        <f>VLOOKUP($A58,Цены!$A$2:$AF$100,28,0)*VLOOKUP($A58,Корзина!$A$4:$D$106,4,0)</f>
        <v>7.640000000000001</v>
      </c>
      <c r="AC58" s="2">
        <f>VLOOKUP($A58,Цены!$A$2:$CF$100,29,0)*VLOOKUP($A58,Корзина!$A$4:$D$106,4,0)</f>
        <v>8.93</v>
      </c>
      <c r="AD58" s="2">
        <f>VLOOKUP($A58,Цены!$A$2:$CF$100,30,0)*VLOOKUP($A58,Корзина!$A$4:$D$106,4,0)</f>
        <v>9.9</v>
      </c>
      <c r="AE58" s="2">
        <f>VLOOKUP($A58,Цены!$A$2:$CF$100,31,0)*VLOOKUP($A58,Корзина!$A$4:$D$106,4,0)</f>
        <v>9.49</v>
      </c>
      <c r="AF58" s="2">
        <f>VLOOKUP($A58,Цены!$A$2:$CF$100,32,0)*VLOOKUP($A58,Корзина!$A$4:$D$106,4,0)</f>
        <v>9.71</v>
      </c>
      <c r="AG58" s="2">
        <f>VLOOKUP($A58,Цены!$A$2:$CF$100,33,0)*VLOOKUP($A58,Корзина!$A$4:$D$106,4,0)</f>
        <v>6.490000000000001</v>
      </c>
    </row>
    <row r="59" spans="1:33" s="1" customFormat="1" ht="12.75">
      <c r="A59" s="2" t="s">
        <v>33</v>
      </c>
      <c r="B59" s="2"/>
      <c r="C59" s="2" t="s">
        <v>69</v>
      </c>
      <c r="D59" s="2">
        <f>VLOOKUP($A59,Цены!$A$2:$F$100,4,0)*VLOOKUP($A59,Корзина!$A$4:$D$106,4,0)</f>
        <v>6.930000000000001</v>
      </c>
      <c r="E59" s="2">
        <f>VLOOKUP($A59,Цены!$A$2:$F$100,5,0)*VLOOKUP($A59,Корзина!$A$4:$D$106,4,0)</f>
        <v>8.91</v>
      </c>
      <c r="F59" s="2">
        <f>VLOOKUP($A59,Цены!$A$2:$F$100,6,0)*VLOOKUP($A59,Корзина!$A$4:$D$106,4,0)</f>
        <v>12.837</v>
      </c>
      <c r="G59" s="2">
        <f>VLOOKUP($A59,Цены!$A$2:$G$100,7,0)*VLOOKUP($A59,Корзина!$A$4:$D$106,4,0)</f>
        <v>13.365</v>
      </c>
      <c r="H59" s="2">
        <f>VLOOKUP($A59,Цены!$A$2:$AF$100,8,0)*VLOOKUP($A59,Корзина!$A$4:$D$106,4,0)</f>
        <v>12.177</v>
      </c>
      <c r="I59" s="2">
        <f>VLOOKUP($A59,Цены!$A$2:$AF$100,9,0)*VLOOKUP($A59,Корзина!$A$4:$D$106,4,0)</f>
        <v>10.725</v>
      </c>
      <c r="J59" s="2">
        <f>VLOOKUP($A59,Цены!$A$2:$AF$100,10,0)*VLOOKUP($A59,Корзина!$A$4:$D$106,4,0)</f>
        <v>11.451000000000002</v>
      </c>
      <c r="K59" s="2">
        <f>VLOOKUP($A59,Цены!$A$2:$AF$100,11,0)*VLOOKUP($A59,Корзина!$A$4:$D$106,4,0)</f>
        <v>11.847</v>
      </c>
      <c r="L59" s="2">
        <f>VLOOKUP($A59,Цены!$A$2:$AF$100,12,0)*VLOOKUP($A59,Корзина!$A$4:$D$106,4,0)</f>
        <v>11.814</v>
      </c>
      <c r="M59" s="2">
        <f>VLOOKUP($A59,Цены!$A$2:$AF$100,13,0)*VLOOKUP($A59,Корзина!$A$4:$D$106,4,0)</f>
        <v>10.857</v>
      </c>
      <c r="N59" s="2">
        <f>VLOOKUP($A59,Цены!$A$2:$AF$100,14,0)*VLOOKUP($A59,Корзина!$A$4:$D$106,4,0)</f>
        <v>10.725</v>
      </c>
      <c r="O59" s="2">
        <f>VLOOKUP($A59,Цены!$A$2:$AF$100,15,0)*VLOOKUP($A59,Корзина!$A$4:$D$106,4,0)</f>
        <v>12.375</v>
      </c>
      <c r="P59" s="2">
        <f>VLOOKUP($A59,Цены!$A$2:$AF$100,16,0)*VLOOKUP($A59,Корзина!$A$4:$D$106,4,0)</f>
        <v>15.807</v>
      </c>
      <c r="Q59" s="2">
        <f>VLOOKUP($A59,Цены!$A$2:$AF$100,17,0)*VLOOKUP($A59,Корзина!$A$4:$D$106,4,0)</f>
        <v>14.783999999999999</v>
      </c>
      <c r="R59" s="2">
        <f>VLOOKUP($A59,Цены!$A$2:$AF$100,18,0)*VLOOKUP($A59,Корзина!$A$4:$D$106,4,0)</f>
        <v>14.454</v>
      </c>
      <c r="S59" s="2">
        <f>VLOOKUP($A59,Цены!$A$2:$AF$100,19,0)*VLOOKUP($A59,Корзина!$A$4:$D$106,4,0)</f>
        <v>14.124</v>
      </c>
      <c r="T59" s="2">
        <f>VLOOKUP($A59,Цены!$A$2:$AF$100,20,0)*VLOOKUP($A59,Корзина!$A$4:$D$106,4,0)</f>
        <v>10.395000000000001</v>
      </c>
      <c r="U59" s="2">
        <f>VLOOKUP($A59,Цены!$A$2:$AF$100,21,0)*VLOOKUP($A59,Корзина!$A$4:$D$106,4,0)</f>
        <v>10.296</v>
      </c>
      <c r="V59" s="2">
        <f>VLOOKUP($A59,Цены!$A$2:$AF$100,22,0)*VLOOKUP($A59,Корзина!$A$4:$D$106,4,0)</f>
        <v>11.121000000000002</v>
      </c>
      <c r="W59" s="2">
        <f>VLOOKUP($A59,Цены!$A$2:$AF$100,23,0)*VLOOKUP($A59,Корзина!$A$4:$D$106,4,0)</f>
        <v>9.867</v>
      </c>
      <c r="X59" s="2">
        <f>VLOOKUP($A59,Цены!$A$2:$AF$100,24,0)*VLOOKUP($A59,Корзина!$A$4:$D$106,4,0)</f>
        <v>10.725</v>
      </c>
      <c r="Y59" s="2">
        <f>VLOOKUP($A59,Цены!$A$2:$AF$100,25,0)*VLOOKUP($A59,Корзина!$A$4:$D$106,4,0)</f>
        <v>8.085</v>
      </c>
      <c r="Z59" s="2">
        <f>VLOOKUP($A59,Цены!$A$2:$AF$100,26,0)*VLOOKUP($A59,Корзина!$A$4:$D$106,4,0)</f>
        <v>9.537</v>
      </c>
      <c r="AA59" s="2">
        <f>VLOOKUP($A59,Цены!$A$2:$AF$100,27,0)*VLOOKUP($A59,Корзина!$A$4:$D$106,4,0)</f>
        <v>10.857</v>
      </c>
      <c r="AB59" s="2">
        <f>VLOOKUP($A59,Цены!$A$2:$AF$100,28,0)*VLOOKUP($A59,Корзина!$A$4:$D$106,4,0)</f>
        <v>7.887</v>
      </c>
      <c r="AC59" s="2">
        <f>VLOOKUP($A59,Цены!$A$2:$CF$100,29,0)*VLOOKUP($A59,Корзина!$A$4:$D$106,4,0)</f>
        <v>10.197</v>
      </c>
      <c r="AD59" s="2">
        <f>VLOOKUP($A59,Цены!$A$2:$CF$100,30,0)*VLOOKUP($A59,Корзина!$A$4:$D$106,4,0)</f>
        <v>10.197</v>
      </c>
      <c r="AE59" s="2">
        <f>VLOOKUP($A59,Цены!$A$2:$CF$100,31,0)*VLOOKUP($A59,Корзина!$A$4:$D$106,4,0)</f>
        <v>8.217</v>
      </c>
      <c r="AF59" s="2">
        <f>VLOOKUP($A59,Цены!$A$2:$CF$100,32,0)*VLOOKUP($A59,Корзина!$A$4:$D$106,4,0)</f>
        <v>9.867</v>
      </c>
      <c r="AG59" s="2">
        <f>VLOOKUP($A59,Цены!$A$2:$CF$100,33,0)*VLOOKUP($A59,Корзина!$A$4:$D$106,4,0)</f>
        <v>11.847</v>
      </c>
    </row>
    <row r="60" spans="1:33" s="1" customFormat="1" ht="12.75">
      <c r="A60" s="2" t="s">
        <v>34</v>
      </c>
      <c r="B60" s="2"/>
      <c r="C60" s="2" t="s">
        <v>69</v>
      </c>
      <c r="D60" s="2">
        <f>VLOOKUP($A60,Цены!$A$2:$F$100,4,0)*VLOOKUP($A60,Корзина!$A$4:$D$106,4,0)</f>
        <v>2.9800000000000004</v>
      </c>
      <c r="E60" s="2">
        <f>VLOOKUP($A60,Цены!$A$2:$F$100,5,0)*VLOOKUP($A60,Корзина!$A$4:$D$106,4,0)</f>
        <v>2.9000000000000004</v>
      </c>
      <c r="F60" s="2">
        <f>VLOOKUP($A60,Цены!$A$2:$F$100,6,0)*VLOOKUP($A60,Корзина!$A$4:$D$106,4,0)</f>
        <v>2.7600000000000002</v>
      </c>
      <c r="G60" s="2">
        <f>VLOOKUP($A60,Цены!$A$2:$G$100,7,0)*VLOOKUP($A60,Корзина!$A$4:$D$106,4,0)</f>
        <v>2.3800000000000003</v>
      </c>
      <c r="H60" s="2">
        <f>VLOOKUP($A60,Цены!$A$2:$AF$100,8,0)*VLOOKUP($A60,Корзина!$A$4:$D$106,4,0)</f>
        <v>3.38</v>
      </c>
      <c r="I60" s="2">
        <f>VLOOKUP($A60,Цены!$A$2:$AF$100,9,0)*VLOOKUP($A60,Корзина!$A$4:$D$106,4,0)</f>
        <v>3.5600000000000005</v>
      </c>
      <c r="J60" s="2">
        <f>VLOOKUP($A60,Цены!$A$2:$AF$100,10,0)*VLOOKUP($A60,Корзина!$A$4:$D$106,4,0)</f>
        <v>5.38</v>
      </c>
      <c r="K60" s="2">
        <f>VLOOKUP($A60,Цены!$A$2:$AF$100,11,0)*VLOOKUP($A60,Корзина!$A$4:$D$106,4,0)</f>
        <v>3.4000000000000004</v>
      </c>
      <c r="L60" s="2">
        <f>VLOOKUP($A60,Цены!$A$2:$AF$100,12,0)*VLOOKUP($A60,Корзина!$A$4:$D$106,4,0)</f>
        <v>3.98</v>
      </c>
      <c r="M60" s="2">
        <f>VLOOKUP($A60,Цены!$A$2:$AF$100,13,0)*VLOOKUP($A60,Корзина!$A$4:$D$106,4,0)</f>
        <v>3.98</v>
      </c>
      <c r="N60" s="2">
        <f>VLOOKUP($A60,Цены!$A$2:$AF$100,14,0)*VLOOKUP($A60,Корзина!$A$4:$D$106,4,0)</f>
        <v>3.78</v>
      </c>
      <c r="O60" s="2">
        <f>VLOOKUP($A60,Цены!$A$2:$AF$100,15,0)*VLOOKUP($A60,Корзина!$A$4:$D$106,4,0)</f>
        <v>4.1000000000000005</v>
      </c>
      <c r="P60" s="2">
        <f>VLOOKUP($A60,Цены!$A$2:$AF$100,16,0)*VLOOKUP($A60,Корзина!$A$4:$D$106,4,0)</f>
        <v>5.38</v>
      </c>
      <c r="Q60" s="2">
        <f>VLOOKUP($A60,Цены!$A$2:$AF$100,17,0)*VLOOKUP($A60,Корзина!$A$4:$D$106,4,0)</f>
        <v>5.9</v>
      </c>
      <c r="R60" s="2">
        <f>VLOOKUP($A60,Цены!$A$2:$AF$100,18,0)*VLOOKUP($A60,Корзина!$A$4:$D$106,4,0)</f>
        <v>7.96</v>
      </c>
      <c r="S60" s="2">
        <f>VLOOKUP($A60,Цены!$A$2:$AF$100,19,0)*VLOOKUP($A60,Корзина!$A$4:$D$106,4,0)</f>
        <v>8.24</v>
      </c>
      <c r="T60" s="2">
        <f>VLOOKUP($A60,Цены!$A$2:$AF$100,20,0)*VLOOKUP($A60,Корзина!$A$4:$D$106,4,0)</f>
        <v>10.46</v>
      </c>
      <c r="U60" s="2">
        <f>VLOOKUP($A60,Цены!$A$2:$AF$100,21,0)*VLOOKUP($A60,Корзина!$A$4:$D$106,4,0)</f>
        <v>10.56</v>
      </c>
      <c r="V60" s="2">
        <f>VLOOKUP($A60,Цены!$A$2:$AF$100,22,0)*VLOOKUP($A60,Корзина!$A$4:$D$106,4,0)</f>
        <v>4.36</v>
      </c>
      <c r="W60" s="2">
        <f>VLOOKUP($A60,Цены!$A$2:$AF$100,23,0)*VLOOKUP($A60,Корзина!$A$4:$D$106,4,0)</f>
        <v>4.36</v>
      </c>
      <c r="X60" s="2">
        <f>VLOOKUP($A60,Цены!$A$2:$AF$100,24,0)*VLOOKUP($A60,Корзина!$A$4:$D$106,4,0)</f>
        <v>2.3600000000000003</v>
      </c>
      <c r="Y60" s="2">
        <f>VLOOKUP($A60,Цены!$A$2:$AF$100,25,0)*VLOOKUP($A60,Корзина!$A$4:$D$106,4,0)</f>
        <v>2.4600000000000004</v>
      </c>
      <c r="Z60" s="2">
        <f>VLOOKUP($A60,Цены!$A$2:$AF$100,26,0)*VLOOKUP($A60,Корзина!$A$4:$D$106,4,0)</f>
        <v>1.9800000000000002</v>
      </c>
      <c r="AA60" s="2">
        <f>VLOOKUP($A60,Цены!$A$2:$AF$100,27,0)*VLOOKUP($A60,Корзина!$A$4:$D$106,4,0)</f>
        <v>1.6800000000000002</v>
      </c>
      <c r="AB60" s="2">
        <f>VLOOKUP($A60,Цены!$A$2:$AF$100,28,0)*VLOOKUP($A60,Корзина!$A$4:$D$106,4,0)</f>
        <v>1.8600000000000003</v>
      </c>
      <c r="AC60" s="2">
        <f>VLOOKUP($A60,Цены!$A$2:$CF$100,29,0)*VLOOKUP($A60,Корзина!$A$4:$D$106,4,0)</f>
        <v>2.08</v>
      </c>
      <c r="AD60" s="2">
        <f>VLOOKUP($A60,Цены!$A$2:$CF$100,30,0)*VLOOKUP($A60,Корзина!$A$4:$D$106,4,0)</f>
        <v>2.12</v>
      </c>
      <c r="AE60" s="2">
        <f>VLOOKUP($A60,Цены!$A$2:$CF$100,31,0)*VLOOKUP($A60,Корзина!$A$4:$D$106,4,0)</f>
        <v>2.12</v>
      </c>
      <c r="AF60" s="2">
        <f>VLOOKUP($A60,Цены!$A$2:$CF$100,32,0)*VLOOKUP($A60,Корзина!$A$4:$D$106,4,0)</f>
        <v>2.54</v>
      </c>
      <c r="AG60" s="2">
        <f>VLOOKUP($A60,Цены!$A$2:$CF$100,33,0)*VLOOKUP($A60,Корзина!$A$4:$D$106,4,0)</f>
        <v>3.5</v>
      </c>
    </row>
    <row r="61" spans="1:33" ht="12.75">
      <c r="A61" s="2" t="s">
        <v>193</v>
      </c>
      <c r="B61" s="2" t="s">
        <v>269</v>
      </c>
      <c r="C61" s="2" t="s">
        <v>42</v>
      </c>
      <c r="D61" s="2">
        <f>VLOOKUP($A61,Цены!$A$2:$F$100,4,0)*VLOOKUP($A61,Корзина!$A$4:$D$106,4,0)</f>
        <v>6.58</v>
      </c>
      <c r="E61" s="2">
        <f>VLOOKUP($A61,Цены!$A$2:$F$100,5,0)*VLOOKUP($A61,Корзина!$A$4:$D$106,4,0)</f>
        <v>6.58</v>
      </c>
      <c r="F61" s="2">
        <f>VLOOKUP($A61,Цены!$A$2:$F$100,6,0)*VLOOKUP($A61,Корзина!$A$4:$D$106,4,0)</f>
        <v>6.58</v>
      </c>
      <c r="G61" s="2">
        <f>VLOOKUP($A61,Цены!$A$2:$G$100,7,0)*VLOOKUP($A61,Корзина!$A$4:$D$106,4,0)</f>
        <v>6.540000000000001</v>
      </c>
      <c r="H61" s="2">
        <f>VLOOKUP($A61,Цены!$A$2:$AF$100,8,0)*VLOOKUP($A61,Корзина!$A$4:$D$106,4,0)</f>
        <v>6.540000000000001</v>
      </c>
      <c r="I61" s="2">
        <f>VLOOKUP($A61,Цены!$A$2:$AF$100,9,0)*VLOOKUP($A61,Корзина!$A$4:$D$106,4,0)</f>
        <v>6.540000000000001</v>
      </c>
      <c r="J61" s="2">
        <f>VLOOKUP($A61,Цены!$A$2:$AF$100,10,0)*VLOOKUP($A61,Корзина!$A$4:$D$106,4,0)</f>
        <v>6.98</v>
      </c>
      <c r="K61" s="2">
        <f>VLOOKUP($A61,Цены!$A$2:$AF$100,11,0)*VLOOKUP($A61,Корзина!$A$4:$D$106,4,0)</f>
        <v>6.98</v>
      </c>
      <c r="L61" s="2">
        <f>VLOOKUP($A61,Цены!$A$2:$AF$100,12,0)*VLOOKUP($A61,Корзина!$A$4:$D$106,4,0)</f>
        <v>7.46</v>
      </c>
      <c r="M61" s="2">
        <f>VLOOKUP($A61,Цены!$A$2:$AF$100,13,0)*VLOOKUP($A61,Корзина!$A$4:$D$106,4,0)</f>
        <v>7.46</v>
      </c>
      <c r="N61" s="2">
        <f>VLOOKUP($A61,Цены!$A$2:$AF$100,14,0)*VLOOKUP($A61,Корзина!$A$4:$D$106,4,0)</f>
        <v>8.24</v>
      </c>
      <c r="O61" s="2">
        <f>VLOOKUP($A61,Цены!$A$2:$AF$100,15,0)*VLOOKUP($A61,Корзина!$A$4:$D$106,4,0)</f>
        <v>8.56</v>
      </c>
      <c r="P61" s="2">
        <f>VLOOKUP($A61,Цены!$A$2:$AF$100,16,0)*VLOOKUP($A61,Корзина!$A$4:$D$106,4,0)</f>
        <v>8.78</v>
      </c>
      <c r="Q61" s="2">
        <f>VLOOKUP($A61,Цены!$A$2:$AF$100,17,0)*VLOOKUP($A61,Корзина!$A$4:$D$106,4,0)</f>
        <v>8.78</v>
      </c>
      <c r="R61" s="2">
        <f>VLOOKUP($A61,Цены!$A$2:$AF$100,18,0)*VLOOKUP($A61,Корзина!$A$4:$D$106,4,0)</f>
        <v>9.38</v>
      </c>
      <c r="S61" s="2">
        <f>VLOOKUP($A61,Цены!$A$2:$AF$100,19,0)*VLOOKUP($A61,Корзина!$A$4:$D$106,4,0)</f>
        <v>9.66</v>
      </c>
      <c r="T61" s="2">
        <f>VLOOKUP($A61,Цены!$A$2:$AF$100,20,0)*VLOOKUP($A61,Корзина!$A$4:$D$106,4,0)</f>
        <v>9.38</v>
      </c>
      <c r="U61" s="2">
        <f>VLOOKUP($A61,Цены!$A$2:$AF$100,21,0)*VLOOKUP($A61,Корзина!$A$4:$D$106,4,0)</f>
        <v>9.38</v>
      </c>
      <c r="V61" s="2">
        <f>VLOOKUP($A61,Цены!$A$2:$AF$100,22,0)*VLOOKUP($A61,Корзина!$A$4:$D$106,4,0)</f>
        <v>9.38</v>
      </c>
      <c r="W61" s="2">
        <f>VLOOKUP($A61,Цены!$A$2:$AF$100,23,0)*VLOOKUP($A61,Корзина!$A$4:$D$106,4,0)</f>
        <v>8.98</v>
      </c>
      <c r="X61" s="2">
        <f>VLOOKUP($A61,Цены!$A$2:$AF$100,24,0)*VLOOKUP($A61,Корзина!$A$4:$D$106,4,0)</f>
        <v>9.48</v>
      </c>
      <c r="Y61" s="2">
        <f>VLOOKUP($A61,Цены!$A$2:$AF$100,25,0)*VLOOKUP($A61,Корзина!$A$4:$D$106,4,0)</f>
        <v>9.48</v>
      </c>
      <c r="Z61" s="2">
        <f>VLOOKUP($A61,Цены!$A$2:$AF$100,26,0)*VLOOKUP($A61,Корзина!$A$4:$D$106,4,0)</f>
        <v>9.18</v>
      </c>
      <c r="AA61" s="2">
        <f>VLOOKUP($A61,Цены!$A$2:$AF$100,27,0)*VLOOKUP($A61,Корзина!$A$4:$D$106,4,0)</f>
        <v>9.780000000000001</v>
      </c>
      <c r="AB61" s="2">
        <f>VLOOKUP($A61,Цены!$A$2:$AF$100,28,0)*VLOOKUP($A61,Корзина!$A$4:$D$106,4,0)</f>
        <v>9.58</v>
      </c>
      <c r="AC61" s="2">
        <f>VLOOKUP($A61,Цены!$A$2:$CF$100,29,0)*VLOOKUP($A61,Корзина!$A$4:$D$106,4,0)</f>
        <v>9.58</v>
      </c>
      <c r="AD61" s="2">
        <f>VLOOKUP($A61,Цены!$A$2:$CF$100,30,0)*VLOOKUP($A61,Корзина!$A$4:$D$106,4,0)</f>
        <v>9.32</v>
      </c>
      <c r="AE61" s="2">
        <f>VLOOKUP($A61,Цены!$A$2:$CF$100,31,0)*VLOOKUP($A61,Корзина!$A$4:$D$106,4,0)</f>
        <v>9.4</v>
      </c>
      <c r="AF61" s="2">
        <f>VLOOKUP($A61,Цены!$A$2:$CF$100,32,0)*VLOOKUP($A61,Корзина!$A$4:$D$106,4,0)</f>
        <v>9.4</v>
      </c>
      <c r="AG61" s="2">
        <f>VLOOKUP($A61,Цены!$A$2:$CF$100,33,0)*VLOOKUP($A61,Корзина!$A$4:$D$106,4,0)</f>
        <v>9.28</v>
      </c>
    </row>
    <row r="62" spans="1:33" s="1" customFormat="1" ht="12.75">
      <c r="A62" s="2" t="s">
        <v>36</v>
      </c>
      <c r="B62" s="2" t="s">
        <v>98</v>
      </c>
      <c r="C62" s="2" t="s">
        <v>99</v>
      </c>
      <c r="D62" s="2">
        <f>VLOOKUP($A62,Цены!$A$2:$F$100,4,0)*VLOOKUP($A62,Корзина!$A$4:$D$106,4,0)</f>
        <v>0</v>
      </c>
      <c r="E62" s="2">
        <f>VLOOKUP($A62,Цены!$A$2:$F$100,5,0)*VLOOKUP($A62,Корзина!$A$4:$D$106,4,0)</f>
        <v>0</v>
      </c>
      <c r="F62" s="2">
        <f>VLOOKUP($A62,Цены!$A$2:$F$100,6,0)*VLOOKUP($A62,Корзина!$A$4:$D$106,4,0)</f>
        <v>0</v>
      </c>
      <c r="G62" s="2">
        <f>VLOOKUP($A62,Цены!$A$2:$G$100,7,0)*VLOOKUP($A62,Корзина!$A$4:$D$106,4,0)</f>
        <v>0</v>
      </c>
      <c r="H62" s="2">
        <f>VLOOKUP($A62,Цены!$A$2:$AF$100,8,0)*VLOOKUP($A62,Корзина!$A$4:$D$106,4,0)</f>
        <v>0</v>
      </c>
      <c r="I62" s="2">
        <f>VLOOKUP($A62,Цены!$A$2:$AF$100,9,0)*VLOOKUP($A62,Корзина!$A$4:$D$106,4,0)</f>
        <v>0</v>
      </c>
      <c r="J62" s="2">
        <f>VLOOKUP($A62,Цены!$A$2:$AF$100,10,0)*VLOOKUP($A62,Корзина!$A$4:$D$106,4,0)</f>
        <v>0</v>
      </c>
      <c r="K62" s="2">
        <f>VLOOKUP($A62,Цены!$A$2:$AF$100,11,0)*VLOOKUP($A62,Корзина!$A$4:$D$106,4,0)</f>
        <v>0</v>
      </c>
      <c r="L62" s="2">
        <f>VLOOKUP($A62,Цены!$A$2:$AF$100,12,0)*VLOOKUP($A62,Корзина!$A$4:$D$106,4,0)</f>
        <v>0</v>
      </c>
      <c r="M62" s="2">
        <f>VLOOKUP($A62,Цены!$A$2:$AF$100,13,0)*VLOOKUP($A62,Корзина!$A$4:$D$106,4,0)</f>
        <v>0</v>
      </c>
      <c r="N62" s="2">
        <f>VLOOKUP($A62,Цены!$A$2:$AF$100,14,0)*VLOOKUP($A62,Корзина!$A$4:$D$106,4,0)</f>
        <v>0</v>
      </c>
      <c r="O62" s="2">
        <f>VLOOKUP($A62,Цены!$A$2:$AF$100,15,0)*VLOOKUP($A62,Корзина!$A$4:$D$106,4,0)</f>
        <v>0</v>
      </c>
      <c r="P62" s="2">
        <f>VLOOKUP($A62,Цены!$A$2:$AF$100,16,0)*VLOOKUP($A62,Корзина!$A$4:$D$106,4,0)</f>
        <v>0</v>
      </c>
      <c r="Q62" s="2">
        <f>VLOOKUP($A62,Цены!$A$2:$AF$100,17,0)*VLOOKUP($A62,Корзина!$A$4:$D$106,4,0)</f>
        <v>0</v>
      </c>
      <c r="R62" s="2">
        <f>VLOOKUP($A62,Цены!$A$2:$AF$100,18,0)*VLOOKUP($A62,Корзина!$A$4:$D$106,4,0)</f>
        <v>0</v>
      </c>
      <c r="S62" s="2">
        <f>VLOOKUP($A62,Цены!$A$2:$AF$100,19,0)*VLOOKUP($A62,Корзина!$A$4:$D$106,4,0)</f>
        <v>0</v>
      </c>
      <c r="T62" s="2">
        <f>VLOOKUP($A62,Цены!$A$2:$AF$100,20,0)*VLOOKUP($A62,Корзина!$A$4:$D$106,4,0)</f>
        <v>0</v>
      </c>
      <c r="U62" s="2">
        <f>VLOOKUP($A62,Цены!$A$2:$AF$100,21,0)*VLOOKUP($A62,Корзина!$A$4:$D$106,4,0)</f>
        <v>0</v>
      </c>
      <c r="V62" s="2">
        <f>VLOOKUP($A62,Цены!$A$2:$AF$100,22,0)*VLOOKUP($A62,Корзина!$A$4:$D$106,4,0)</f>
        <v>0</v>
      </c>
      <c r="W62" s="2">
        <f>VLOOKUP($A62,Цены!$A$2:$AF$100,23,0)*VLOOKUP($A62,Корзина!$A$4:$D$106,4,0)</f>
        <v>0</v>
      </c>
      <c r="X62" s="2">
        <f>VLOOKUP($A62,Цены!$A$2:$AF$100,24,0)*VLOOKUP($A62,Корзина!$A$4:$D$106,4,0)</f>
        <v>0</v>
      </c>
      <c r="Y62" s="2">
        <f>VLOOKUP($A62,Цены!$A$2:$AF$100,25,0)*VLOOKUP($A62,Корзина!$A$4:$D$106,4,0)</f>
        <v>0</v>
      </c>
      <c r="Z62" s="2">
        <f>VLOOKUP($A62,Цены!$A$2:$AF$100,26,0)*VLOOKUP($A62,Корзина!$A$4:$D$106,4,0)</f>
        <v>0</v>
      </c>
      <c r="AA62" s="2">
        <f>VLOOKUP($A62,Цены!$A$2:$AF$100,27,0)*VLOOKUP($A62,Корзина!$A$4:$D$106,4,0)</f>
        <v>0</v>
      </c>
      <c r="AB62" s="2">
        <f>VLOOKUP($A62,Цены!$A$2:$AF$100,28,0)*VLOOKUP($A62,Корзина!$A$4:$D$106,4,0)</f>
        <v>0</v>
      </c>
      <c r="AC62" s="2">
        <f>VLOOKUP($A62,Цены!$A$2:$CF$100,29,0)*VLOOKUP($A62,Корзина!$A$4:$D$106,4,0)</f>
        <v>0</v>
      </c>
      <c r="AD62" s="2">
        <f>VLOOKUP($A62,Цены!$A$2:$CF$100,30,0)*VLOOKUP($A62,Корзина!$A$4:$D$106,4,0)</f>
        <v>0</v>
      </c>
      <c r="AE62" s="2">
        <f>VLOOKUP($A62,Цены!$A$2:$CF$100,31,0)*VLOOKUP($A62,Корзина!$A$4:$D$106,4,0)</f>
        <v>0</v>
      </c>
      <c r="AF62" s="2">
        <f>VLOOKUP($A62,Цены!$A$2:$CF$100,32,0)*VLOOKUP($A62,Корзина!$A$4:$D$106,4,0)</f>
        <v>0</v>
      </c>
      <c r="AG62" s="2">
        <f>VLOOKUP($A62,Цены!$A$2:$CF$100,33,0)*VLOOKUP($A62,Корзина!$A$4:$D$106,4,0)</f>
        <v>0</v>
      </c>
    </row>
    <row r="63" spans="1:33" ht="12.75">
      <c r="A63" s="2" t="s">
        <v>194</v>
      </c>
      <c r="B63" s="2" t="s">
        <v>100</v>
      </c>
      <c r="C63" s="2" t="s">
        <v>60</v>
      </c>
      <c r="D63" s="2">
        <f>VLOOKUP($A63,Цены!$A$2:$F$100,4,0)*VLOOKUP($A63,Корзина!$A$4:$D$106,4,0)</f>
        <v>37.95</v>
      </c>
      <c r="E63" s="2">
        <f>VLOOKUP($A63,Цены!$A$2:$F$100,5,0)*VLOOKUP($A63,Корзина!$A$4:$D$106,4,0)</f>
        <v>35.85</v>
      </c>
      <c r="F63" s="2">
        <f>VLOOKUP($A63,Цены!$A$2:$F$100,6,0)*VLOOKUP($A63,Корзина!$A$4:$D$106,4,0)</f>
        <v>35.05</v>
      </c>
      <c r="G63" s="2">
        <f>VLOOKUP($A63,Цены!$A$2:$G$100,7,0)*VLOOKUP($A63,Корзина!$A$4:$D$106,4,0)</f>
        <v>35.15</v>
      </c>
      <c r="H63" s="2">
        <f>VLOOKUP($A63,Цены!$A$2:$AF$100,8,0)*VLOOKUP($A63,Корзина!$A$4:$D$106,4,0)</f>
        <v>35.45</v>
      </c>
      <c r="I63" s="2">
        <f>VLOOKUP($A63,Цены!$A$2:$AF$100,9,0)*VLOOKUP($A63,Корзина!$A$4:$D$106,4,0)</f>
        <v>35.45</v>
      </c>
      <c r="J63" s="2">
        <f>VLOOKUP($A63,Цены!$A$2:$AF$100,10,0)*VLOOKUP($A63,Корзина!$A$4:$D$106,4,0)</f>
        <v>34.45</v>
      </c>
      <c r="K63" s="2">
        <f>VLOOKUP($A63,Цены!$A$2:$AF$100,11,0)*VLOOKUP($A63,Корзина!$A$4:$D$106,4,0)</f>
        <v>34.95</v>
      </c>
      <c r="L63" s="2">
        <f>VLOOKUP($A63,Цены!$A$2:$AF$100,12,0)*VLOOKUP($A63,Корзина!$A$4:$D$106,4,0)</f>
        <v>34.4</v>
      </c>
      <c r="M63" s="2">
        <f>VLOOKUP($A63,Цены!$A$2:$AF$100,13,0)*VLOOKUP($A63,Корзина!$A$4:$D$106,4,0)</f>
        <v>34.4</v>
      </c>
      <c r="N63" s="2">
        <f>VLOOKUP($A63,Цены!$A$2:$AF$100,14,0)*VLOOKUP($A63,Корзина!$A$4:$D$106,4,0)</f>
        <v>33.45</v>
      </c>
      <c r="O63" s="2">
        <f>VLOOKUP($A63,Цены!$A$2:$AF$100,15,0)*VLOOKUP($A63,Корзина!$A$4:$D$106,4,0)</f>
        <v>33.55</v>
      </c>
      <c r="P63" s="2">
        <f>VLOOKUP($A63,Цены!$A$2:$AF$100,16,0)*VLOOKUP($A63,Корзина!$A$4:$D$106,4,0)</f>
        <v>34.95</v>
      </c>
      <c r="Q63" s="2">
        <f>VLOOKUP($A63,Цены!$A$2:$AF$100,17,0)*VLOOKUP($A63,Корзина!$A$4:$D$106,4,0)</f>
        <v>36.1</v>
      </c>
      <c r="R63" s="2">
        <f>VLOOKUP($A63,Цены!$A$2:$AF$100,18,0)*VLOOKUP($A63,Корзина!$A$4:$D$106,4,0)</f>
        <v>35.35</v>
      </c>
      <c r="S63" s="2">
        <f>VLOOKUP($A63,Цены!$A$2:$AF$100,19,0)*VLOOKUP($A63,Корзина!$A$4:$D$106,4,0)</f>
        <v>37.15</v>
      </c>
      <c r="T63" s="2">
        <f>VLOOKUP($A63,Цены!$A$2:$AF$100,20,0)*VLOOKUP($A63,Корзина!$A$4:$D$106,4,0)</f>
        <v>37.15</v>
      </c>
      <c r="U63" s="2">
        <f>VLOOKUP($A63,Цены!$A$2:$AF$100,21,0)*VLOOKUP($A63,Корзина!$A$4:$D$106,4,0)</f>
        <v>37.15</v>
      </c>
      <c r="V63" s="2">
        <f>VLOOKUP($A63,Цены!$A$2:$AF$100,22,0)*VLOOKUP($A63,Корзина!$A$4:$D$106,4,0)</f>
        <v>36.1</v>
      </c>
      <c r="W63" s="2">
        <f>VLOOKUP($A63,Цены!$A$2:$AF$100,23,0)*VLOOKUP($A63,Корзина!$A$4:$D$106,4,0)</f>
        <v>36.1</v>
      </c>
      <c r="X63" s="2">
        <f>VLOOKUP($A63,Цены!$A$2:$AF$100,24,0)*VLOOKUP($A63,Корзина!$A$4:$D$106,4,0)</f>
        <v>38.45</v>
      </c>
      <c r="Y63" s="2">
        <f>VLOOKUP($A63,Цены!$A$2:$AF$100,25,0)*VLOOKUP($A63,Корзина!$A$4:$D$106,4,0)</f>
        <v>38.95</v>
      </c>
      <c r="Z63" s="2">
        <f>VLOOKUP($A63,Цены!$A$2:$AF$100,26,0)*VLOOKUP($A63,Корзина!$A$4:$D$106,4,0)</f>
        <v>40.15</v>
      </c>
      <c r="AA63" s="2">
        <f>VLOOKUP($A63,Цены!$A$2:$AF$100,27,0)*VLOOKUP($A63,Корзина!$A$4:$D$106,4,0)</f>
        <v>40.15</v>
      </c>
      <c r="AB63" s="2">
        <f>VLOOKUP($A63,Цены!$A$2:$AF$100,28,0)*VLOOKUP($A63,Корзина!$A$4:$D$106,4,0)</f>
        <v>40.15</v>
      </c>
      <c r="AC63" s="2">
        <f>VLOOKUP($A63,Цены!$A$2:$CF$100,29,0)*VLOOKUP($A63,Корзина!$A$4:$D$106,4,0)</f>
        <v>43.15</v>
      </c>
      <c r="AD63" s="2">
        <f>VLOOKUP($A63,Цены!$A$2:$CF$100,30,0)*VLOOKUP($A63,Корзина!$A$4:$D$106,4,0)</f>
        <v>43.15</v>
      </c>
      <c r="AE63" s="2">
        <f>VLOOKUP($A63,Цены!$A$2:$CF$100,31,0)*VLOOKUP($A63,Корзина!$A$4:$D$106,4,0)</f>
        <v>43.15</v>
      </c>
      <c r="AF63" s="2">
        <f>VLOOKUP($A63,Цены!$A$2:$CF$100,32,0)*VLOOKUP($A63,Корзина!$A$4:$D$106,4,0)</f>
        <v>43.15</v>
      </c>
      <c r="AG63" s="2">
        <f>VLOOKUP($A63,Цены!$A$2:$CF$100,33,0)*VLOOKUP($A63,Корзина!$A$4:$D$106,4,0)</f>
        <v>43.15</v>
      </c>
    </row>
    <row r="64" spans="1:33" ht="12.75">
      <c r="A64" s="2" t="s">
        <v>195</v>
      </c>
      <c r="B64" s="2" t="s">
        <v>101</v>
      </c>
      <c r="C64" s="2" t="s">
        <v>102</v>
      </c>
      <c r="D64" s="2">
        <f>VLOOKUP($A64,Цены!$A$2:$F$100,4,0)*VLOOKUP($A64,Корзина!$A$4:$D$106,4,0)</f>
        <v>49.2</v>
      </c>
      <c r="E64" s="2">
        <f>VLOOKUP($A64,Цены!$A$2:$F$100,5,0)*VLOOKUP($A64,Корзина!$A$4:$D$106,4,0)</f>
        <v>54.6</v>
      </c>
      <c r="F64" s="2">
        <f>VLOOKUP($A64,Цены!$A$2:$F$100,6,0)*VLOOKUP($A64,Корзина!$A$4:$D$106,4,0)</f>
        <v>53.2</v>
      </c>
      <c r="G64" s="2">
        <f>VLOOKUP($A64,Цены!$A$2:$G$100,7,0)*VLOOKUP($A64,Корзина!$A$4:$D$106,4,0)</f>
        <v>54.9</v>
      </c>
      <c r="H64" s="2">
        <f>VLOOKUP($A64,Цены!$A$2:$AF$100,8,0)*VLOOKUP($A64,Корзина!$A$4:$D$106,4,0)</f>
        <v>54.9</v>
      </c>
      <c r="I64" s="2">
        <f>VLOOKUP($A64,Цены!$A$2:$AF$100,9,0)*VLOOKUP($A64,Корзина!$A$4:$D$106,4,0)</f>
        <v>49.9</v>
      </c>
      <c r="J64" s="2">
        <f>VLOOKUP($A64,Цены!$A$2:$AF$100,10,0)*VLOOKUP($A64,Корзина!$A$4:$D$106,4,0)</f>
        <v>57.9</v>
      </c>
      <c r="K64" s="2">
        <f>VLOOKUP($A64,Цены!$A$2:$AF$100,11,0)*VLOOKUP($A64,Корзина!$A$4:$D$106,4,0)</f>
        <v>57.9</v>
      </c>
      <c r="L64" s="2">
        <f>VLOOKUP($A64,Цены!$A$2:$AF$100,12,0)*VLOOKUP($A64,Корзина!$A$4:$D$106,4,0)</f>
        <v>57.9</v>
      </c>
      <c r="M64" s="2">
        <f>VLOOKUP($A64,Цены!$A$2:$AF$100,13,0)*VLOOKUP($A64,Корзина!$A$4:$D$106,4,0)</f>
        <v>54.8</v>
      </c>
      <c r="N64" s="2">
        <f>VLOOKUP($A64,Цены!$A$2:$AF$100,14,0)*VLOOKUP($A64,Корзина!$A$4:$D$106,4,0)</f>
        <v>56.5</v>
      </c>
      <c r="O64" s="2">
        <f>VLOOKUP($A64,Цены!$A$2:$AF$100,15,0)*VLOOKUP($A64,Корзина!$A$4:$D$106,4,0)</f>
        <v>56.5</v>
      </c>
      <c r="P64" s="2">
        <f>VLOOKUP($A64,Цены!$A$2:$AF$100,16,0)*VLOOKUP($A64,Корзина!$A$4:$D$106,4,0)</f>
        <v>56.5</v>
      </c>
      <c r="Q64" s="2">
        <f>VLOOKUP($A64,Цены!$A$2:$AF$100,17,0)*VLOOKUP($A64,Корзина!$A$4:$D$106,4,0)</f>
        <v>52.8</v>
      </c>
      <c r="R64" s="2">
        <f>VLOOKUP($A64,Цены!$A$2:$AF$100,18,0)*VLOOKUP($A64,Корзина!$A$4:$D$106,4,0)</f>
        <v>58.6</v>
      </c>
      <c r="S64" s="2">
        <f>VLOOKUP($A64,Цены!$A$2:$AF$100,19,0)*VLOOKUP($A64,Корзина!$A$4:$D$106,4,0)</f>
        <v>58.6</v>
      </c>
      <c r="T64" s="2">
        <f>VLOOKUP($A64,Цены!$A$2:$AF$100,20,0)*VLOOKUP($A64,Корзина!$A$4:$D$106,4,0)</f>
        <v>58.6</v>
      </c>
      <c r="U64" s="2">
        <f>VLOOKUP($A64,Цены!$A$2:$AF$100,21,0)*VLOOKUP($A64,Корзина!$A$4:$D$106,4,0)</f>
        <v>69.9</v>
      </c>
      <c r="V64" s="2">
        <f>VLOOKUP($A64,Цены!$A$2:$AF$100,22,0)*VLOOKUP($A64,Корзина!$A$4:$D$106,4,0)</f>
        <v>62</v>
      </c>
      <c r="W64" s="2">
        <f>VLOOKUP($A64,Цены!$A$2:$AF$100,23,0)*VLOOKUP($A64,Корзина!$A$4:$D$106,4,0)</f>
        <v>61.7</v>
      </c>
      <c r="X64" s="2">
        <f>VLOOKUP($A64,Цены!$A$2:$AF$100,24,0)*VLOOKUP($A64,Корзина!$A$4:$D$106,4,0)</f>
        <v>61.7</v>
      </c>
      <c r="Y64" s="2">
        <f>VLOOKUP($A64,Цены!$A$2:$AF$100,25,0)*VLOOKUP($A64,Корзина!$A$4:$D$106,4,0)</f>
        <v>61.7</v>
      </c>
      <c r="Z64" s="2">
        <f>VLOOKUP($A64,Цены!$A$2:$AF$100,26,0)*VLOOKUP($A64,Корзина!$A$4:$D$106,4,0)</f>
        <v>61.7</v>
      </c>
      <c r="AA64" s="2">
        <f>VLOOKUP($A64,Цены!$A$2:$AF$100,27,0)*VLOOKUP($A64,Корзина!$A$4:$D$106,4,0)</f>
        <v>64.6</v>
      </c>
      <c r="AB64" s="2">
        <f>VLOOKUP($A64,Цены!$A$2:$AF$100,28,0)*VLOOKUP($A64,Корзина!$A$4:$D$106,4,0)</f>
        <v>63</v>
      </c>
      <c r="AC64" s="2">
        <f>VLOOKUP($A64,Цены!$A$2:$CF$100,29,0)*VLOOKUP($A64,Корзина!$A$4:$D$106,4,0)</f>
        <v>64.8</v>
      </c>
      <c r="AD64" s="2">
        <f>VLOOKUP($A64,Цены!$A$2:$CF$100,30,0)*VLOOKUP($A64,Корзина!$A$4:$D$106,4,0)</f>
        <v>66.8</v>
      </c>
      <c r="AE64" s="2">
        <f>VLOOKUP($A64,Цены!$A$2:$CF$100,31,0)*VLOOKUP($A64,Корзина!$A$4:$D$106,4,0)</f>
        <v>66.8</v>
      </c>
      <c r="AF64" s="2">
        <f>VLOOKUP($A64,Цены!$A$2:$CF$100,32,0)*VLOOKUP($A64,Корзина!$A$4:$D$106,4,0)</f>
        <v>66.8</v>
      </c>
      <c r="AG64" s="2">
        <f>VLOOKUP($A64,Цены!$A$2:$CF$100,33,0)*VLOOKUP($A64,Корзина!$A$4:$D$106,4,0)</f>
        <v>66.8</v>
      </c>
    </row>
    <row r="65" spans="1:33" s="1" customFormat="1" ht="12.75">
      <c r="A65" s="2" t="s">
        <v>273</v>
      </c>
      <c r="B65" s="2" t="s">
        <v>272</v>
      </c>
      <c r="C65" s="2" t="s">
        <v>103</v>
      </c>
      <c r="D65" s="2">
        <f>VLOOKUP($A65,Цены!$A$2:$F$100,4,0)*VLOOKUP($A65,Корзина!$A$4:$D$106,4,0)</f>
        <v>8</v>
      </c>
      <c r="E65" s="2">
        <f>VLOOKUP($A65,Цены!$A$2:$F$100,5,0)*VLOOKUP($A65,Корзина!$A$4:$D$106,4,0)</f>
        <v>8</v>
      </c>
      <c r="F65" s="2">
        <f>VLOOKUP($A65,Цены!$A$2:$F$100,6,0)*VLOOKUP($A65,Корзина!$A$4:$D$106,4,0)</f>
        <v>7.9</v>
      </c>
      <c r="G65" s="2">
        <f>VLOOKUP($A65,Цены!$A$2:$G$100,7,0)*VLOOKUP($A65,Корзина!$A$4:$D$106,4,0)</f>
        <v>7.9</v>
      </c>
      <c r="H65" s="2">
        <f>VLOOKUP($A65,Цены!$A$2:$AF$100,8,0)*VLOOKUP($A65,Корзина!$A$4:$D$106,4,0)</f>
        <v>7.9</v>
      </c>
      <c r="I65" s="2">
        <f>VLOOKUP($A65,Цены!$A$2:$AF$100,9,0)*VLOOKUP($A65,Корзина!$A$4:$D$106,4,0)</f>
        <v>7.9</v>
      </c>
      <c r="J65" s="2">
        <f>VLOOKUP($A65,Цены!$A$2:$AF$100,10,0)*VLOOKUP($A65,Корзина!$A$4:$D$106,4,0)</f>
        <v>7.9</v>
      </c>
      <c r="K65" s="2">
        <f>VLOOKUP($A65,Цены!$A$2:$AF$100,11,0)*VLOOKUP($A65,Корзина!$A$4:$D$106,4,0)</f>
        <v>7.9</v>
      </c>
      <c r="L65" s="2">
        <f>VLOOKUP($A65,Цены!$A$2:$AF$100,12,0)*VLOOKUP($A65,Корзина!$A$4:$D$106,4,0)</f>
        <v>7.9</v>
      </c>
      <c r="M65" s="2">
        <f>VLOOKUP($A65,Цены!$A$2:$AF$100,13,0)*VLOOKUP($A65,Корзина!$A$4:$D$106,4,0)</f>
        <v>7.9</v>
      </c>
      <c r="N65" s="2">
        <f>VLOOKUP($A65,Цены!$A$2:$AF$100,14,0)*VLOOKUP($A65,Корзина!$A$4:$D$106,4,0)</f>
        <v>7.9</v>
      </c>
      <c r="O65" s="2">
        <f>VLOOKUP($A65,Цены!$A$2:$AF$100,15,0)*VLOOKUP($A65,Корзина!$A$4:$D$106,4,0)</f>
        <v>7.9</v>
      </c>
      <c r="P65" s="2">
        <f>VLOOKUP($A65,Цены!$A$2:$AF$100,16,0)*VLOOKUP($A65,Корзина!$A$4:$D$106,4,0)</f>
        <v>7.9</v>
      </c>
      <c r="Q65" s="2">
        <f>VLOOKUP($A65,Цены!$A$2:$AF$100,17,0)*VLOOKUP($A65,Корзина!$A$4:$D$106,4,0)</f>
        <v>7.9</v>
      </c>
      <c r="R65" s="2">
        <f>VLOOKUP($A65,Цены!$A$2:$AF$100,18,0)*VLOOKUP($A65,Корзина!$A$4:$D$106,4,0)</f>
        <v>7.5</v>
      </c>
      <c r="S65" s="2">
        <f>VLOOKUP($A65,Цены!$A$2:$AF$100,19,0)*VLOOKUP($A65,Корзина!$A$4:$D$106,4,0)</f>
        <v>7.5</v>
      </c>
      <c r="T65" s="2">
        <f>VLOOKUP($A65,Цены!$A$2:$AF$100,20,0)*VLOOKUP($A65,Корзина!$A$4:$D$106,4,0)</f>
        <v>7.5</v>
      </c>
      <c r="U65" s="2">
        <f>VLOOKUP($A65,Цены!$A$2:$AF$100,21,0)*VLOOKUP($A65,Корзина!$A$4:$D$106,4,0)</f>
        <v>7.7</v>
      </c>
      <c r="V65" s="2">
        <f>VLOOKUP($A65,Цены!$A$2:$AF$100,22,0)*VLOOKUP($A65,Корзина!$A$4:$D$106,4,0)</f>
        <v>7.5</v>
      </c>
      <c r="W65" s="2">
        <f>VLOOKUP($A65,Цены!$A$2:$AF$100,23,0)*VLOOKUP($A65,Корзина!$A$4:$D$106,4,0)</f>
        <v>7.5</v>
      </c>
      <c r="X65" s="2">
        <f>VLOOKUP($A65,Цены!$A$2:$AF$100,24,0)*VLOOKUP($A65,Корзина!$A$4:$D$106,4,0)</f>
        <v>7.7</v>
      </c>
      <c r="Y65" s="2">
        <f>VLOOKUP($A65,Цены!$A$2:$AF$100,25,0)*VLOOKUP($A65,Корзина!$A$4:$D$106,4,0)</f>
        <v>7.7</v>
      </c>
      <c r="Z65" s="2">
        <f>VLOOKUP($A65,Цены!$A$2:$AF$100,26,0)*VLOOKUP($A65,Корзина!$A$4:$D$106,4,0)</f>
        <v>7.7</v>
      </c>
      <c r="AA65" s="2">
        <f>VLOOKUP($A65,Цены!$A$2:$AF$100,27,0)*VLOOKUP($A65,Корзина!$A$4:$D$106,4,0)</f>
        <v>9.7</v>
      </c>
      <c r="AB65" s="2">
        <f>VLOOKUP($A65,Цены!$A$2:$AF$100,28,0)*VLOOKUP($A65,Корзина!$A$4:$D$106,4,0)</f>
        <v>9.7</v>
      </c>
      <c r="AC65" s="2">
        <f>VLOOKUP($A65,Цены!$A$2:$CF$100,29,0)*VLOOKUP($A65,Корзина!$A$4:$D$106,4,0)</f>
        <v>9.7</v>
      </c>
      <c r="AD65" s="2">
        <f>VLOOKUP($A65,Цены!$A$2:$CF$100,30,0)*VLOOKUP($A65,Корзина!$A$4:$D$106,4,0)</f>
        <v>9.7</v>
      </c>
      <c r="AE65" s="2">
        <f>VLOOKUP($A65,Цены!$A$2:$CF$100,31,0)*VLOOKUP($A65,Корзина!$A$4:$D$106,4,0)</f>
        <v>11.5</v>
      </c>
      <c r="AF65" s="2">
        <f>VLOOKUP($A65,Цены!$A$2:$CF$100,32,0)*VLOOKUP($A65,Корзина!$A$4:$D$106,4,0)</f>
        <v>11.5</v>
      </c>
      <c r="AG65" s="2">
        <f>VLOOKUP($A65,Цены!$A$2:$CF$100,33,0)*VLOOKUP($A65,Корзина!$A$4:$D$106,4,0)</f>
        <v>14.4</v>
      </c>
    </row>
    <row r="66" spans="1:33" s="1" customFormat="1" ht="12.75">
      <c r="A66" s="2" t="s">
        <v>37</v>
      </c>
      <c r="B66" s="2" t="s">
        <v>104</v>
      </c>
      <c r="C66" s="2" t="s">
        <v>105</v>
      </c>
      <c r="D66" s="2">
        <f>VLOOKUP($A66,Цены!$A$2:$F$100,4,0)*VLOOKUP($A66,Корзина!$A$4:$D$106,4,0)</f>
        <v>20.54</v>
      </c>
      <c r="E66" s="2">
        <f>VLOOKUP($A66,Цены!$A$2:$F$100,5,0)*VLOOKUP($A66,Корзина!$A$4:$D$106,4,0)</f>
        <v>20.54</v>
      </c>
      <c r="F66" s="2">
        <f>VLOOKUP($A66,Цены!$A$2:$F$100,6,0)*VLOOKUP($A66,Корзина!$A$4:$D$106,4,0)</f>
        <v>20.54</v>
      </c>
      <c r="G66" s="2">
        <f>VLOOKUP($A66,Цены!$A$2:$G$100,7,0)*VLOOKUP($A66,Корзина!$A$4:$D$106,4,0)</f>
        <v>20.54</v>
      </c>
      <c r="H66" s="2">
        <f>VLOOKUP($A66,Цены!$A$2:$AF$100,8,0)*VLOOKUP($A66,Корзина!$A$4:$D$106,4,0)</f>
        <v>20.54</v>
      </c>
      <c r="I66" s="2">
        <f>VLOOKUP($A66,Цены!$A$2:$AF$100,9,0)*VLOOKUP($A66,Корзина!$A$4:$D$106,4,0)</f>
        <v>20.54</v>
      </c>
      <c r="J66" s="2">
        <f>VLOOKUP($A66,Цены!$A$2:$AF$100,10,0)*VLOOKUP($A66,Корзина!$A$4:$D$106,4,0)</f>
        <v>21.8</v>
      </c>
      <c r="K66" s="2">
        <f>VLOOKUP($A66,Цены!$A$2:$AF$100,11,0)*VLOOKUP($A66,Корзина!$A$4:$D$106,4,0)</f>
        <v>21.8</v>
      </c>
      <c r="L66" s="2">
        <f>VLOOKUP($A66,Цены!$A$2:$AF$100,12,0)*VLOOKUP($A66,Корзина!$A$4:$D$106,4,0)</f>
        <v>21.8</v>
      </c>
      <c r="M66" s="2">
        <f>VLOOKUP($A66,Цены!$A$2:$AF$100,13,0)*VLOOKUP($A66,Корзина!$A$4:$D$106,4,0)</f>
        <v>21.8</v>
      </c>
      <c r="N66" s="2">
        <f>VLOOKUP($A66,Цены!$A$2:$AF$100,14,0)*VLOOKUP($A66,Корзина!$A$4:$D$106,4,0)</f>
        <v>21.8</v>
      </c>
      <c r="O66" s="2">
        <f>VLOOKUP($A66,Цены!$A$2:$AF$100,15,0)*VLOOKUP($A66,Корзина!$A$4:$D$106,4,0)</f>
        <v>21.8</v>
      </c>
      <c r="P66" s="2">
        <f>VLOOKUP($A66,Цены!$A$2:$AF$100,16,0)*VLOOKUP($A66,Корзина!$A$4:$D$106,4,0)</f>
        <v>21.8</v>
      </c>
      <c r="Q66" s="2">
        <f>VLOOKUP($A66,Цены!$A$2:$AF$100,17,0)*VLOOKUP($A66,Корзина!$A$4:$D$106,4,0)</f>
        <v>21.8</v>
      </c>
      <c r="R66" s="2">
        <f>VLOOKUP($A66,Цены!$A$2:$AF$100,18,0)*VLOOKUP($A66,Корзина!$A$4:$D$106,4,0)</f>
        <v>21.8</v>
      </c>
      <c r="S66" s="2">
        <f>VLOOKUP($A66,Цены!$A$2:$AF$100,19,0)*VLOOKUP($A66,Корзина!$A$4:$D$106,4,0)</f>
        <v>21.8</v>
      </c>
      <c r="T66" s="2">
        <f>VLOOKUP($A66,Цены!$A$2:$AF$100,20,0)*VLOOKUP($A66,Корзина!$A$4:$D$106,4,0)</f>
        <v>21.8</v>
      </c>
      <c r="U66" s="2">
        <f>VLOOKUP($A66,Цены!$A$2:$AF$100,21,0)*VLOOKUP($A66,Корзина!$A$4:$D$106,4,0)</f>
        <v>21.8</v>
      </c>
      <c r="V66" s="2">
        <f>VLOOKUP($A66,Цены!$A$2:$AF$100,22,0)*VLOOKUP($A66,Корзина!$A$4:$D$106,4,0)</f>
        <v>21.8</v>
      </c>
      <c r="W66" s="2">
        <f>VLOOKUP($A66,Цены!$A$2:$AF$100,23,0)*VLOOKUP($A66,Корзина!$A$4:$D$106,4,0)</f>
        <v>21.8</v>
      </c>
      <c r="X66" s="2">
        <f>VLOOKUP($A66,Цены!$A$2:$AF$100,24,0)*VLOOKUP($A66,Корзина!$A$4:$D$106,4,0)</f>
        <v>21.8</v>
      </c>
      <c r="Y66" s="2">
        <f>VLOOKUP($A66,Цены!$A$2:$AF$100,25,0)*VLOOKUP($A66,Корзина!$A$4:$D$106,4,0)</f>
        <v>21.8</v>
      </c>
      <c r="Z66" s="2">
        <f>VLOOKUP($A66,Цены!$A$2:$AF$100,26,0)*VLOOKUP($A66,Корзина!$A$4:$D$106,4,0)</f>
        <v>21.8</v>
      </c>
      <c r="AA66" s="2">
        <f>VLOOKUP($A66,Цены!$A$2:$AF$100,27,0)*VLOOKUP($A66,Корзина!$A$4:$D$106,4,0)</f>
        <v>21.8</v>
      </c>
      <c r="AB66" s="2">
        <f>VLOOKUP($A66,Цены!$A$2:$AF$100,28,0)*VLOOKUP($A66,Корзина!$A$4:$D$106,4,0)</f>
        <v>21.8</v>
      </c>
      <c r="AC66" s="2">
        <f>VLOOKUP($A66,Цены!$A$2:$CF$100,29,0)*VLOOKUP($A66,Корзина!$A$4:$D$106,4,0)</f>
        <v>21.8</v>
      </c>
      <c r="AD66" s="2">
        <f>VLOOKUP($A66,Цены!$A$2:$CF$100,30,0)*VLOOKUP($A66,Корзина!$A$4:$D$106,4,0)</f>
        <v>22</v>
      </c>
      <c r="AE66" s="2">
        <f>VLOOKUP($A66,Цены!$A$2:$CF$100,31,0)*VLOOKUP($A66,Корзина!$A$4:$D$106,4,0)</f>
        <v>23.4</v>
      </c>
      <c r="AF66" s="2">
        <f>VLOOKUP($A66,Цены!$A$2:$CF$100,32,0)*VLOOKUP($A66,Корзина!$A$4:$D$106,4,0)</f>
        <v>23.4</v>
      </c>
      <c r="AG66" s="2">
        <f>VLOOKUP($A66,Цены!$A$2:$CF$100,33,0)*VLOOKUP($A66,Корзина!$A$4:$D$106,4,0)</f>
        <v>23.4</v>
      </c>
    </row>
    <row r="67" spans="1:33" ht="12.75">
      <c r="A67" s="2" t="s">
        <v>196</v>
      </c>
      <c r="B67" s="2" t="s">
        <v>106</v>
      </c>
      <c r="C67" s="2" t="s">
        <v>95</v>
      </c>
      <c r="D67" s="2">
        <f>VLOOKUP($A67,Цены!$A$2:$F$100,4,0)*VLOOKUP($A67,Корзина!$A$4:$D$106,4,0)</f>
        <v>70.917</v>
      </c>
      <c r="E67" s="2">
        <f>VLOOKUP($A67,Цены!$A$2:$F$100,5,0)*VLOOKUP($A67,Корзина!$A$4:$D$106,4,0)</f>
        <v>65.967</v>
      </c>
      <c r="F67" s="2">
        <f>VLOOKUP($A67,Цены!$A$2:$F$100,6,0)*VLOOKUP($A67,Корзина!$A$4:$D$106,4,0)</f>
        <v>62.13900000000001</v>
      </c>
      <c r="G67" s="2">
        <f>VLOOKUP($A67,Цены!$A$2:$G$100,7,0)*VLOOKUP($A67,Корзина!$A$4:$D$106,4,0)</f>
        <v>62.007000000000005</v>
      </c>
      <c r="H67" s="2">
        <f>VLOOKUP($A67,Цены!$A$2:$AF$100,8,0)*VLOOKUP($A67,Корзина!$A$4:$D$106,4,0)</f>
        <v>62.007000000000005</v>
      </c>
      <c r="I67" s="2">
        <f>VLOOKUP($A67,Цены!$A$2:$AF$100,9,0)*VLOOKUP($A67,Корзина!$A$4:$D$106,4,0)</f>
        <v>62.007000000000005</v>
      </c>
      <c r="J67" s="2">
        <f>VLOOKUP($A67,Цены!$A$2:$AF$100,10,0)*VLOOKUP($A67,Корзина!$A$4:$D$106,4,0)</f>
        <v>61.67700000000001</v>
      </c>
      <c r="K67" s="2">
        <f>VLOOKUP($A67,Цены!$A$2:$AF$100,11,0)*VLOOKUP($A67,Корзина!$A$4:$D$106,4,0)</f>
        <v>61.67700000000001</v>
      </c>
      <c r="L67" s="2">
        <f>VLOOKUP($A67,Цены!$A$2:$AF$100,12,0)*VLOOKUP($A67,Корзина!$A$4:$D$106,4,0)</f>
        <v>62.007000000000005</v>
      </c>
      <c r="M67" s="2">
        <f>VLOOKUP($A67,Цены!$A$2:$AF$100,13,0)*VLOOKUP($A67,Корзина!$A$4:$D$106,4,0)</f>
        <v>65.967</v>
      </c>
      <c r="N67" s="2">
        <f>VLOOKUP($A67,Цены!$A$2:$AF$100,14,0)*VLOOKUP($A67,Корзина!$A$4:$D$106,4,0)</f>
        <v>64.581</v>
      </c>
      <c r="O67" s="2">
        <f>VLOOKUP($A67,Цены!$A$2:$AF$100,15,0)*VLOOKUP($A67,Корзина!$A$4:$D$106,4,0)</f>
        <v>60.02700000000001</v>
      </c>
      <c r="P67" s="2">
        <f>VLOOKUP($A67,Цены!$A$2:$AF$100,16,0)*VLOOKUP($A67,Корзина!$A$4:$D$106,4,0)</f>
        <v>68.772</v>
      </c>
      <c r="Q67" s="2">
        <f>VLOOKUP($A67,Цены!$A$2:$AF$100,17,0)*VLOOKUP($A67,Корзина!$A$4:$D$106,4,0)</f>
        <v>68.772</v>
      </c>
      <c r="R67" s="2">
        <f>VLOOKUP($A67,Цены!$A$2:$AF$100,18,0)*VLOOKUP($A67,Корзина!$A$4:$D$106,4,0)</f>
        <v>56.793</v>
      </c>
      <c r="S67" s="2">
        <f>VLOOKUP($A67,Цены!$A$2:$AF$100,19,0)*VLOOKUP($A67,Корзина!$A$4:$D$106,4,0)</f>
        <v>75.867</v>
      </c>
      <c r="T67" s="2">
        <f>VLOOKUP($A67,Цены!$A$2:$AF$100,20,0)*VLOOKUP($A67,Корзина!$A$4:$D$106,4,0)</f>
        <v>73.458</v>
      </c>
      <c r="U67" s="2">
        <f>VLOOKUP($A67,Цены!$A$2:$AF$100,21,0)*VLOOKUP($A67,Корзина!$A$4:$D$106,4,0)</f>
        <v>72.732</v>
      </c>
      <c r="V67" s="2">
        <f>VLOOKUP($A67,Цены!$A$2:$AF$100,22,0)*VLOOKUP($A67,Корзина!$A$4:$D$106,4,0)</f>
        <v>72.732</v>
      </c>
      <c r="W67" s="2">
        <f>VLOOKUP($A67,Цены!$A$2:$AF$100,23,0)*VLOOKUP($A67,Корзина!$A$4:$D$106,4,0)</f>
        <v>76.527</v>
      </c>
      <c r="X67" s="2">
        <f>VLOOKUP($A67,Цены!$A$2:$AF$100,24,0)*VLOOKUP($A67,Корзина!$A$4:$D$106,4,0)</f>
        <v>76.791</v>
      </c>
      <c r="Y67" s="2">
        <f>VLOOKUP($A67,Цены!$A$2:$AF$100,25,0)*VLOOKUP($A67,Корзина!$A$4:$D$106,4,0)</f>
        <v>72.20400000000001</v>
      </c>
      <c r="Z67" s="2">
        <f>VLOOKUP($A67,Цены!$A$2:$AF$100,26,0)*VLOOKUP($A67,Корзина!$A$4:$D$106,4,0)</f>
        <v>78.507</v>
      </c>
      <c r="AA67" s="2">
        <f>VLOOKUP($A67,Цены!$A$2:$AF$100,27,0)*VLOOKUP($A67,Корзина!$A$4:$D$106,4,0)</f>
        <v>78.507</v>
      </c>
      <c r="AB67" s="2">
        <f>VLOOKUP($A67,Цены!$A$2:$AF$100,28,0)*VLOOKUP($A67,Корзина!$A$4:$D$106,4,0)</f>
        <v>80.94900000000001</v>
      </c>
      <c r="AC67" s="2">
        <f>VLOOKUP($A67,Цены!$A$2:$CF$100,29,0)*VLOOKUP($A67,Корзина!$A$4:$D$106,4,0)</f>
        <v>81.081</v>
      </c>
      <c r="AD67" s="2">
        <f>VLOOKUP($A67,Цены!$A$2:$CF$100,30,0)*VLOOKUP($A67,Корзина!$A$4:$D$106,4,0)</f>
        <v>80.421</v>
      </c>
      <c r="AE67" s="2">
        <f>VLOOKUP($A67,Цены!$A$2:$CF$100,31,0)*VLOOKUP($A67,Корзина!$A$4:$D$106,4,0)</f>
        <v>80.355</v>
      </c>
      <c r="AF67" s="2">
        <f>VLOOKUP($A67,Цены!$A$2:$CF$100,32,0)*VLOOKUP($A67,Корзина!$A$4:$D$106,4,0)</f>
        <v>80.355</v>
      </c>
      <c r="AG67" s="2">
        <f>VLOOKUP($A67,Цены!$A$2:$CF$100,33,0)*VLOOKUP($A67,Корзина!$A$4:$D$106,4,0)</f>
        <v>79.596</v>
      </c>
    </row>
    <row r="68" spans="1:33" ht="12.75">
      <c r="A68" s="2" t="s">
        <v>197</v>
      </c>
      <c r="B68" s="2" t="s">
        <v>107</v>
      </c>
      <c r="C68" s="2" t="s">
        <v>108</v>
      </c>
      <c r="D68" s="2">
        <f>VLOOKUP($A68,Цены!$A$2:$F$100,4,0)*VLOOKUP($A68,Корзина!$A$4:$D$106,4,0)</f>
        <v>67.8</v>
      </c>
      <c r="E68" s="2">
        <f>VLOOKUP($A68,Цены!$A$2:$F$100,5,0)*VLOOKUP($A68,Корзина!$A$4:$D$106,4,0)</f>
        <v>69</v>
      </c>
      <c r="F68" s="2">
        <f>VLOOKUP($A68,Цены!$A$2:$F$100,6,0)*VLOOKUP($A68,Корзина!$A$4:$D$106,4,0)</f>
        <v>69</v>
      </c>
      <c r="G68" s="2">
        <f>VLOOKUP($A68,Цены!$A$2:$G$100,7,0)*VLOOKUP($A68,Корзина!$A$4:$D$106,4,0)</f>
        <v>64.2</v>
      </c>
      <c r="H68" s="2">
        <f>VLOOKUP($A68,Цены!$A$2:$AF$100,8,0)*VLOOKUP($A68,Корзина!$A$4:$D$106,4,0)</f>
        <v>64.2</v>
      </c>
      <c r="I68" s="2">
        <f>VLOOKUP($A68,Цены!$A$2:$AF$100,9,0)*VLOOKUP($A68,Корзина!$A$4:$D$106,4,0)</f>
        <v>69</v>
      </c>
      <c r="J68" s="2">
        <f>VLOOKUP($A68,Цены!$A$2:$AF$100,10,0)*VLOOKUP($A68,Корзина!$A$4:$D$106,4,0)</f>
        <v>69</v>
      </c>
      <c r="K68" s="2">
        <f>VLOOKUP($A68,Цены!$A$2:$AF$100,11,0)*VLOOKUP($A68,Корзина!$A$4:$D$106,4,0)</f>
        <v>63</v>
      </c>
      <c r="L68" s="2">
        <f>VLOOKUP($A68,Цены!$A$2:$AF$100,12,0)*VLOOKUP($A68,Корзина!$A$4:$D$106,4,0)</f>
        <v>69</v>
      </c>
      <c r="M68" s="2">
        <f>VLOOKUP($A68,Цены!$A$2:$AF$100,13,0)*VLOOKUP($A68,Корзина!$A$4:$D$106,4,0)</f>
        <v>69</v>
      </c>
      <c r="N68" s="2">
        <f>VLOOKUP($A68,Цены!$A$2:$AF$100,14,0)*VLOOKUP($A68,Корзина!$A$4:$D$106,4,0)</f>
        <v>69</v>
      </c>
      <c r="O68" s="2">
        <f>VLOOKUP($A68,Цены!$A$2:$AF$100,15,0)*VLOOKUP($A68,Корзина!$A$4:$D$106,4,0)</f>
        <v>69</v>
      </c>
      <c r="P68" s="2">
        <f>VLOOKUP($A68,Цены!$A$2:$AF$100,16,0)*VLOOKUP($A68,Корзина!$A$4:$D$106,4,0)</f>
        <v>76</v>
      </c>
      <c r="Q68" s="2">
        <f>VLOOKUP($A68,Цены!$A$2:$AF$100,17,0)*VLOOKUP($A68,Корзина!$A$4:$D$106,4,0)</f>
        <v>76</v>
      </c>
      <c r="R68" s="2">
        <f>VLOOKUP($A68,Цены!$A$2:$AF$100,18,0)*VLOOKUP($A68,Корзина!$A$4:$D$106,4,0)</f>
        <v>76</v>
      </c>
      <c r="S68" s="2">
        <f>VLOOKUP($A68,Цены!$A$2:$AF$100,19,0)*VLOOKUP($A68,Корзина!$A$4:$D$106,4,0)</f>
        <v>76</v>
      </c>
      <c r="T68" s="2">
        <f>VLOOKUP($A68,Цены!$A$2:$AF$100,20,0)*VLOOKUP($A68,Корзина!$A$4:$D$106,4,0)</f>
        <v>76</v>
      </c>
      <c r="U68" s="2">
        <f>VLOOKUP($A68,Цены!$A$2:$AF$100,21,0)*VLOOKUP($A68,Корзина!$A$4:$D$106,4,0)</f>
        <v>76</v>
      </c>
      <c r="V68" s="2">
        <f>VLOOKUP($A68,Цены!$A$2:$AF$100,22,0)*VLOOKUP($A68,Корзина!$A$4:$D$106,4,0)</f>
        <v>74.4</v>
      </c>
      <c r="W68" s="2">
        <f>VLOOKUP($A68,Цены!$A$2:$AF$100,23,0)*VLOOKUP($A68,Корзина!$A$4:$D$106,4,0)</f>
        <v>74.4</v>
      </c>
      <c r="X68" s="2">
        <f>VLOOKUP($A68,Цены!$A$2:$AF$100,24,0)*VLOOKUP($A68,Корзина!$A$4:$D$106,4,0)</f>
        <v>74.2</v>
      </c>
      <c r="Y68" s="2">
        <f>VLOOKUP($A68,Цены!$A$2:$AF$100,25,0)*VLOOKUP($A68,Корзина!$A$4:$D$106,4,0)</f>
        <v>74.2</v>
      </c>
      <c r="Z68" s="2">
        <f>VLOOKUP($A68,Цены!$A$2:$AF$100,26,0)*VLOOKUP($A68,Корзина!$A$4:$D$106,4,0)</f>
        <v>76.6</v>
      </c>
      <c r="AA68" s="2">
        <f>VLOOKUP($A68,Цены!$A$2:$AF$100,27,0)*VLOOKUP($A68,Корзина!$A$4:$D$106,4,0)</f>
        <v>76.6</v>
      </c>
      <c r="AB68" s="2">
        <f>VLOOKUP($A68,Цены!$A$2:$AF$100,28,0)*VLOOKUP($A68,Корзина!$A$4:$D$106,4,0)</f>
        <v>84.8</v>
      </c>
      <c r="AC68" s="2">
        <f>VLOOKUP($A68,Цены!$A$2:$CF$100,29,0)*VLOOKUP($A68,Корзина!$A$4:$D$106,4,0)</f>
        <v>84.8</v>
      </c>
      <c r="AD68" s="2">
        <f>VLOOKUP($A68,Цены!$A$2:$CF$100,30,0)*VLOOKUP($A68,Корзина!$A$4:$D$106,4,0)</f>
        <v>84.8</v>
      </c>
      <c r="AE68" s="2">
        <f>VLOOKUP($A68,Цены!$A$2:$CF$100,31,0)*VLOOKUP($A68,Корзина!$A$4:$D$106,4,0)</f>
        <v>84.8</v>
      </c>
      <c r="AF68" s="2">
        <f>VLOOKUP($A68,Цены!$A$2:$CF$100,32,0)*VLOOKUP($A68,Корзина!$A$4:$D$106,4,0)</f>
        <v>84.8</v>
      </c>
      <c r="AG68" s="2">
        <f>VLOOKUP($A68,Цены!$A$2:$CF$100,33,0)*VLOOKUP($A68,Корзина!$A$4:$D$106,4,0)</f>
        <v>84.8</v>
      </c>
    </row>
    <row r="69" spans="1:33" ht="12.75">
      <c r="A69" s="2" t="s">
        <v>198</v>
      </c>
      <c r="B69" s="2" t="s">
        <v>109</v>
      </c>
      <c r="C69" s="2" t="s">
        <v>110</v>
      </c>
      <c r="D69" s="2">
        <f>VLOOKUP($A69,Цены!$A$2:$F$100,4,0)*VLOOKUP($A69,Корзина!$A$4:$D$106,4,0)</f>
        <v>69.5</v>
      </c>
      <c r="E69" s="2">
        <f>VLOOKUP($A69,Цены!$A$2:$F$100,5,0)*VLOOKUP($A69,Корзина!$A$4:$D$106,4,0)</f>
        <v>70.3</v>
      </c>
      <c r="F69" s="2">
        <f>VLOOKUP($A69,Цены!$A$2:$F$100,6,0)*VLOOKUP($A69,Корзина!$A$4:$D$106,4,0)</f>
        <v>67.3</v>
      </c>
      <c r="G69" s="2">
        <f>VLOOKUP($A69,Цены!$A$2:$G$100,7,0)*VLOOKUP($A69,Корзина!$A$4:$D$106,4,0)</f>
        <v>70.45</v>
      </c>
      <c r="H69" s="2">
        <f>VLOOKUP($A69,Цены!$A$2:$AF$100,8,0)*VLOOKUP($A69,Корзина!$A$4:$D$106,4,0)</f>
        <v>70.95</v>
      </c>
      <c r="I69" s="2">
        <f>VLOOKUP($A69,Цены!$A$2:$AF$100,9,0)*VLOOKUP($A69,Корзина!$A$4:$D$106,4,0)</f>
        <v>68.3</v>
      </c>
      <c r="J69" s="2">
        <f>VLOOKUP($A69,Цены!$A$2:$AF$100,10,0)*VLOOKUP($A69,Корзина!$A$4:$D$106,4,0)</f>
        <v>64.65</v>
      </c>
      <c r="K69" s="2">
        <f>VLOOKUP($A69,Цены!$A$2:$AF$100,11,0)*VLOOKUP($A69,Корзина!$A$4:$D$106,4,0)</f>
        <v>64.1</v>
      </c>
      <c r="L69" s="2">
        <f>VLOOKUP($A69,Цены!$A$2:$AF$100,12,0)*VLOOKUP($A69,Корзина!$A$4:$D$106,4,0)</f>
        <v>70.45</v>
      </c>
      <c r="M69" s="2">
        <f>VLOOKUP($A69,Цены!$A$2:$AF$100,13,0)*VLOOKUP($A69,Корзина!$A$4:$D$106,4,0)</f>
        <v>64.45</v>
      </c>
      <c r="N69" s="2">
        <f>VLOOKUP($A69,Цены!$A$2:$AF$100,14,0)*VLOOKUP($A69,Корзина!$A$4:$D$106,4,0)</f>
        <v>70.1</v>
      </c>
      <c r="O69" s="2">
        <f>VLOOKUP($A69,Цены!$A$2:$AF$100,15,0)*VLOOKUP($A69,Корзина!$A$4:$D$106,4,0)</f>
        <v>74.5</v>
      </c>
      <c r="P69" s="2">
        <f>VLOOKUP($A69,Цены!$A$2:$AF$100,16,0)*VLOOKUP($A69,Корзина!$A$4:$D$106,4,0)</f>
        <v>64.9</v>
      </c>
      <c r="Q69" s="2">
        <f>VLOOKUP($A69,Цены!$A$2:$AF$100,17,0)*VLOOKUP($A69,Корзина!$A$4:$D$106,4,0)</f>
        <v>77.5</v>
      </c>
      <c r="R69" s="2">
        <f>VLOOKUP($A69,Цены!$A$2:$AF$100,18,0)*VLOOKUP($A69,Корзина!$A$4:$D$106,4,0)</f>
        <v>74.75</v>
      </c>
      <c r="S69" s="2">
        <f>VLOOKUP($A69,Цены!$A$2:$AF$100,19,0)*VLOOKUP($A69,Корзина!$A$4:$D$106,4,0)</f>
        <v>77.5</v>
      </c>
      <c r="T69" s="2">
        <f>VLOOKUP($A69,Цены!$A$2:$AF$100,20,0)*VLOOKUP($A69,Корзина!$A$4:$D$106,4,0)</f>
        <v>79.95</v>
      </c>
      <c r="U69" s="2">
        <f>VLOOKUP($A69,Цены!$A$2:$AF$100,21,0)*VLOOKUP($A69,Корзина!$A$4:$D$106,4,0)</f>
        <v>82.95</v>
      </c>
      <c r="V69" s="2">
        <f>VLOOKUP($A69,Цены!$A$2:$AF$100,22,0)*VLOOKUP($A69,Корзина!$A$4:$D$106,4,0)</f>
        <v>77.2</v>
      </c>
      <c r="W69" s="2">
        <f>VLOOKUP($A69,Цены!$A$2:$AF$100,23,0)*VLOOKUP($A69,Корзина!$A$4:$D$106,4,0)</f>
        <v>77.2</v>
      </c>
      <c r="X69" s="2">
        <f>VLOOKUP($A69,Цены!$A$2:$AF$100,24,0)*VLOOKUP($A69,Корзина!$A$4:$D$106,4,0)</f>
        <v>82.95</v>
      </c>
      <c r="Y69" s="2">
        <f>VLOOKUP($A69,Цены!$A$2:$AF$100,25,0)*VLOOKUP($A69,Корзина!$A$4:$D$106,4,0)</f>
        <v>81.9</v>
      </c>
      <c r="Z69" s="2">
        <f>VLOOKUP($A69,Цены!$A$2:$AF$100,26,0)*VLOOKUP($A69,Корзина!$A$4:$D$106,4,0)</f>
        <v>81.2</v>
      </c>
      <c r="AA69" s="2">
        <f>VLOOKUP($A69,Цены!$A$2:$AF$100,27,0)*VLOOKUP($A69,Корзина!$A$4:$D$106,4,0)</f>
        <v>75.25</v>
      </c>
      <c r="AB69" s="2">
        <f>VLOOKUP($A69,Цены!$A$2:$AF$100,28,0)*VLOOKUP($A69,Корзина!$A$4:$D$106,4,0)</f>
        <v>81.2</v>
      </c>
      <c r="AC69" s="2">
        <f>VLOOKUP($A69,Цены!$A$2:$CF$100,29,0)*VLOOKUP($A69,Корзина!$A$4:$D$106,4,0)</f>
        <v>81.5</v>
      </c>
      <c r="AD69" s="2">
        <f>VLOOKUP($A69,Цены!$A$2:$CF$100,30,0)*VLOOKUP($A69,Корзина!$A$4:$D$106,4,0)</f>
        <v>81.5</v>
      </c>
      <c r="AE69" s="2">
        <f>VLOOKUP($A69,Цены!$A$2:$CF$100,31,0)*VLOOKUP($A69,Корзина!$A$4:$D$106,4,0)</f>
        <v>84.25</v>
      </c>
      <c r="AF69" s="2">
        <f>VLOOKUP($A69,Цены!$A$2:$CF$100,32,0)*VLOOKUP($A69,Корзина!$A$4:$D$106,4,0)</f>
        <v>84.25</v>
      </c>
      <c r="AG69" s="2">
        <f>VLOOKUP($A69,Цены!$A$2:$CF$100,33,0)*VLOOKUP($A69,Корзина!$A$4:$D$106,4,0)</f>
        <v>90.45</v>
      </c>
    </row>
    <row r="70" spans="1:33" s="1" customFormat="1" ht="12.75">
      <c r="A70" s="2" t="s">
        <v>38</v>
      </c>
      <c r="B70" s="2" t="s">
        <v>145</v>
      </c>
      <c r="C70" s="2" t="s">
        <v>146</v>
      </c>
      <c r="D70" s="2">
        <f>VLOOKUP($A70,Цены!$A$2:$F$100,4,0)*VLOOKUP($A70,Корзина!$A$4:$D$106,4,0)</f>
        <v>0</v>
      </c>
      <c r="E70" s="2">
        <f>VLOOKUP($A70,Цены!$A$2:$F$100,5,0)*VLOOKUP($A70,Корзина!$A$4:$D$106,4,0)</f>
        <v>0</v>
      </c>
      <c r="F70" s="2">
        <f>VLOOKUP($A70,Цены!$A$2:$F$100,6,0)*VLOOKUP($A70,Корзина!$A$4:$D$106,4,0)</f>
        <v>0</v>
      </c>
      <c r="G70" s="2">
        <f>VLOOKUP($A70,Цены!$A$2:$G$100,7,0)*VLOOKUP($A70,Корзина!$A$4:$D$106,4,0)</f>
        <v>0</v>
      </c>
      <c r="H70" s="2">
        <f>VLOOKUP($A70,Цены!$A$2:$AF$100,8,0)*VLOOKUP($A70,Корзина!$A$4:$D$106,4,0)</f>
        <v>0</v>
      </c>
      <c r="I70" s="2">
        <f>VLOOKUP($A70,Цены!$A$2:$AF$100,9,0)*VLOOKUP($A70,Корзина!$A$4:$D$106,4,0)</f>
        <v>0</v>
      </c>
      <c r="J70" s="2">
        <f>VLOOKUP($A70,Цены!$A$2:$AF$100,10,0)*VLOOKUP($A70,Корзина!$A$4:$D$106,4,0)</f>
        <v>0</v>
      </c>
      <c r="K70" s="2">
        <f>VLOOKUP($A70,Цены!$A$2:$AF$100,11,0)*VLOOKUP($A70,Корзина!$A$4:$D$106,4,0)</f>
        <v>0</v>
      </c>
      <c r="L70" s="2">
        <f>VLOOKUP($A70,Цены!$A$2:$AF$100,12,0)*VLOOKUP($A70,Корзина!$A$4:$D$106,4,0)</f>
        <v>0</v>
      </c>
      <c r="M70" s="2">
        <f>VLOOKUP($A70,Цены!$A$2:$AF$100,13,0)*VLOOKUP($A70,Корзина!$A$4:$D$106,4,0)</f>
        <v>0</v>
      </c>
      <c r="N70" s="2">
        <f>VLOOKUP($A70,Цены!$A$2:$AF$100,14,0)*VLOOKUP($A70,Корзина!$A$4:$D$106,4,0)</f>
        <v>0</v>
      </c>
      <c r="O70" s="2">
        <f>VLOOKUP($A70,Цены!$A$2:$AF$100,15,0)*VLOOKUP($A70,Корзина!$A$4:$D$106,4,0)</f>
        <v>0</v>
      </c>
      <c r="P70" s="2">
        <f>VLOOKUP($A70,Цены!$A$2:$AF$100,16,0)*VLOOKUP($A70,Корзина!$A$4:$D$106,4,0)</f>
        <v>0</v>
      </c>
      <c r="Q70" s="2">
        <f>VLOOKUP($A70,Цены!$A$2:$AF$100,17,0)*VLOOKUP($A70,Корзина!$A$4:$D$106,4,0)</f>
        <v>0</v>
      </c>
      <c r="R70" s="2">
        <f>VLOOKUP($A70,Цены!$A$2:$AF$100,18,0)*VLOOKUP($A70,Корзина!$A$4:$D$106,4,0)</f>
        <v>0</v>
      </c>
      <c r="S70" s="2">
        <f>VLOOKUP($A70,Цены!$A$2:$AF$100,19,0)*VLOOKUP($A70,Корзина!$A$4:$D$106,4,0)</f>
        <v>0</v>
      </c>
      <c r="T70" s="2">
        <f>VLOOKUP($A70,Цены!$A$2:$AF$100,20,0)*VLOOKUP($A70,Корзина!$A$4:$D$106,4,0)</f>
        <v>0</v>
      </c>
      <c r="U70" s="2">
        <f>VLOOKUP($A70,Цены!$A$2:$AF$100,21,0)*VLOOKUP($A70,Корзина!$A$4:$D$106,4,0)</f>
        <v>0</v>
      </c>
      <c r="V70" s="2">
        <f>VLOOKUP($A70,Цены!$A$2:$AF$100,22,0)*VLOOKUP($A70,Корзина!$A$4:$D$106,4,0)</f>
        <v>0</v>
      </c>
      <c r="W70" s="2">
        <f>VLOOKUP($A70,Цены!$A$2:$AF$100,23,0)*VLOOKUP($A70,Корзина!$A$4:$D$106,4,0)</f>
        <v>0</v>
      </c>
      <c r="X70" s="2">
        <f>VLOOKUP($A70,Цены!$A$2:$AF$100,24,0)*VLOOKUP($A70,Корзина!$A$4:$D$106,4,0)</f>
        <v>0</v>
      </c>
      <c r="Y70" s="2">
        <f>VLOOKUP($A70,Цены!$A$2:$AF$100,25,0)*VLOOKUP($A70,Корзина!$A$4:$D$106,4,0)</f>
        <v>0</v>
      </c>
      <c r="Z70" s="2">
        <f>VLOOKUP($A70,Цены!$A$2:$AF$100,26,0)*VLOOKUP($A70,Корзина!$A$4:$D$106,4,0)</f>
        <v>0</v>
      </c>
      <c r="AA70" s="2">
        <f>VLOOKUP($A70,Цены!$A$2:$AF$100,27,0)*VLOOKUP($A70,Корзина!$A$4:$D$106,4,0)</f>
        <v>0</v>
      </c>
      <c r="AB70" s="2">
        <f>VLOOKUP($A70,Цены!$A$2:$AF$100,28,0)*VLOOKUP($A70,Корзина!$A$4:$D$106,4,0)</f>
        <v>0</v>
      </c>
      <c r="AC70" s="2">
        <f>VLOOKUP($A70,Цены!$A$2:$CF$100,29,0)*VLOOKUP($A70,Корзина!$A$4:$D$106,4,0)</f>
        <v>0</v>
      </c>
      <c r="AD70" s="2">
        <f>VLOOKUP($A70,Цены!$A$2:$CF$100,30,0)*VLOOKUP($A70,Корзина!$A$4:$D$106,4,0)</f>
        <v>0</v>
      </c>
      <c r="AE70" s="2">
        <f>VLOOKUP($A70,Цены!$A$2:$CF$100,31,0)*VLOOKUP($A70,Корзина!$A$4:$D$106,4,0)</f>
        <v>0</v>
      </c>
      <c r="AF70" s="2">
        <f>VLOOKUP($A70,Цены!$A$2:$CF$100,32,0)*VLOOKUP($A70,Корзина!$A$4:$D$106,4,0)</f>
        <v>0</v>
      </c>
      <c r="AG70" s="2">
        <f>VLOOKUP($A70,Цены!$A$2:$CF$100,33,0)*VLOOKUP($A70,Корзина!$A$4:$D$106,4,0)</f>
        <v>0</v>
      </c>
    </row>
    <row r="71" spans="1:33" ht="12.75">
      <c r="A71" s="2" t="s">
        <v>199</v>
      </c>
      <c r="B71" s="2" t="s">
        <v>111</v>
      </c>
      <c r="C71" s="2" t="s">
        <v>42</v>
      </c>
      <c r="D71" s="2">
        <f>VLOOKUP($A71,Цены!$A$2:$F$100,4,0)*VLOOKUP($A71,Корзина!$A$4:$D$106,4,0)</f>
        <v>0</v>
      </c>
      <c r="E71" s="2">
        <f>VLOOKUP($A71,Цены!$A$2:$F$100,5,0)*VLOOKUP($A71,Корзина!$A$4:$D$106,4,0)</f>
        <v>0</v>
      </c>
      <c r="F71" s="2">
        <f>VLOOKUP($A71,Цены!$A$2:$F$100,6,0)*VLOOKUP($A71,Корзина!$A$4:$D$106,4,0)</f>
        <v>0</v>
      </c>
      <c r="G71" s="2">
        <f>VLOOKUP($A71,Цены!$A$2:$G$100,7,0)*VLOOKUP($A71,Корзина!$A$4:$D$106,4,0)</f>
        <v>0</v>
      </c>
      <c r="H71" s="2">
        <f>VLOOKUP($A71,Цены!$A$2:$AF$100,8,0)*VLOOKUP($A71,Корзина!$A$4:$D$106,4,0)</f>
        <v>0</v>
      </c>
      <c r="I71" s="2">
        <f>VLOOKUP($A71,Цены!$A$2:$AF$100,9,0)*VLOOKUP($A71,Корзина!$A$4:$D$106,4,0)</f>
        <v>0</v>
      </c>
      <c r="J71" s="2">
        <f>VLOOKUP($A71,Цены!$A$2:$AF$100,10,0)*VLOOKUP($A71,Корзина!$A$4:$D$106,4,0)</f>
        <v>0</v>
      </c>
      <c r="K71" s="2">
        <f>VLOOKUP($A71,Цены!$A$2:$AF$100,11,0)*VLOOKUP($A71,Корзина!$A$4:$D$106,4,0)</f>
        <v>0</v>
      </c>
      <c r="L71" s="2">
        <f>VLOOKUP($A71,Цены!$A$2:$AF$100,12,0)*VLOOKUP($A71,Корзина!$A$4:$D$106,4,0)</f>
        <v>0</v>
      </c>
      <c r="M71" s="2">
        <f>VLOOKUP($A71,Цены!$A$2:$AF$100,13,0)*VLOOKUP($A71,Корзина!$A$4:$D$106,4,0)</f>
        <v>0</v>
      </c>
      <c r="N71" s="2">
        <f>VLOOKUP($A71,Цены!$A$2:$AF$100,14,0)*VLOOKUP($A71,Корзина!$A$4:$D$106,4,0)</f>
        <v>0</v>
      </c>
      <c r="O71" s="2">
        <f>VLOOKUP($A71,Цены!$A$2:$AF$100,15,0)*VLOOKUP($A71,Корзина!$A$4:$D$106,4,0)</f>
        <v>0</v>
      </c>
      <c r="P71" s="2">
        <f>VLOOKUP($A71,Цены!$A$2:$AF$100,16,0)*VLOOKUP($A71,Корзина!$A$4:$D$106,4,0)</f>
        <v>0</v>
      </c>
      <c r="Q71" s="2">
        <f>VLOOKUP($A71,Цены!$A$2:$AF$100,17,0)*VLOOKUP($A71,Корзина!$A$4:$D$106,4,0)</f>
        <v>0</v>
      </c>
      <c r="R71" s="2">
        <f>VLOOKUP($A71,Цены!$A$2:$AF$100,18,0)*VLOOKUP($A71,Корзина!$A$4:$D$106,4,0)</f>
        <v>0</v>
      </c>
      <c r="S71" s="2">
        <f>VLOOKUP($A71,Цены!$A$2:$AF$100,19,0)*VLOOKUP($A71,Корзина!$A$4:$D$106,4,0)</f>
        <v>0</v>
      </c>
      <c r="T71" s="2">
        <f>VLOOKUP($A71,Цены!$A$2:$AF$100,20,0)*VLOOKUP($A71,Корзина!$A$4:$D$106,4,0)</f>
        <v>0</v>
      </c>
      <c r="U71" s="2">
        <f>VLOOKUP($A71,Цены!$A$2:$AF$100,21,0)*VLOOKUP($A71,Корзина!$A$4:$D$106,4,0)</f>
        <v>0</v>
      </c>
      <c r="V71" s="2">
        <f>VLOOKUP($A71,Цены!$A$2:$AF$100,22,0)*VLOOKUP($A71,Корзина!$A$4:$D$106,4,0)</f>
        <v>0</v>
      </c>
      <c r="W71" s="2">
        <f>VLOOKUP($A71,Цены!$A$2:$AF$100,23,0)*VLOOKUP($A71,Корзина!$A$4:$D$106,4,0)</f>
        <v>0</v>
      </c>
      <c r="X71" s="2">
        <f>VLOOKUP($A71,Цены!$A$2:$AF$100,24,0)*VLOOKUP($A71,Корзина!$A$4:$D$106,4,0)</f>
        <v>0</v>
      </c>
      <c r="Y71" s="2">
        <f>VLOOKUP($A71,Цены!$A$2:$AF$100,25,0)*VLOOKUP($A71,Корзина!$A$4:$D$106,4,0)</f>
        <v>0</v>
      </c>
      <c r="Z71" s="2">
        <f>VLOOKUP($A71,Цены!$A$2:$AF$100,26,0)*VLOOKUP($A71,Корзина!$A$4:$D$106,4,0)</f>
        <v>0</v>
      </c>
      <c r="AA71" s="2">
        <f>VLOOKUP($A71,Цены!$A$2:$AF$100,27,0)*VLOOKUP($A71,Корзина!$A$4:$D$106,4,0)</f>
        <v>0</v>
      </c>
      <c r="AB71" s="2">
        <f>VLOOKUP($A71,Цены!$A$2:$AF$100,28,0)*VLOOKUP($A71,Корзина!$A$4:$D$106,4,0)</f>
        <v>0</v>
      </c>
      <c r="AC71" s="2">
        <f>VLOOKUP($A71,Цены!$A$2:$CF$100,29,0)*VLOOKUP($A71,Корзина!$A$4:$D$106,4,0)</f>
        <v>0</v>
      </c>
      <c r="AD71" s="2">
        <f>VLOOKUP($A71,Цены!$A$2:$CF$100,30,0)*VLOOKUP($A71,Корзина!$A$4:$D$106,4,0)</f>
        <v>0</v>
      </c>
      <c r="AE71" s="2">
        <f>VLOOKUP($A71,Цены!$A$2:$CF$100,31,0)*VLOOKUP($A71,Корзина!$A$4:$D$106,4,0)</f>
        <v>0</v>
      </c>
      <c r="AF71" s="2">
        <f>VLOOKUP($A71,Цены!$A$2:$CF$100,32,0)*VLOOKUP($A71,Корзина!$A$4:$D$106,4,0)</f>
        <v>0</v>
      </c>
      <c r="AG71" s="2">
        <f>VLOOKUP($A71,Цены!$A$2:$CF$100,33,0)*VLOOKUP($A71,Корзина!$A$4:$D$106,4,0)</f>
        <v>0</v>
      </c>
    </row>
    <row r="72" spans="1:33" ht="12.75">
      <c r="A72" s="2" t="s">
        <v>118</v>
      </c>
      <c r="B72" s="2" t="s">
        <v>119</v>
      </c>
      <c r="C72" s="2" t="s">
        <v>120</v>
      </c>
      <c r="D72" s="2">
        <f>VLOOKUP($A72,Цены!$A$2:$F$100,4,0)*VLOOKUP($A72,Корзина!$A$4:$D$106,4,0)</f>
        <v>70</v>
      </c>
      <c r="E72" s="2">
        <f>VLOOKUP($A72,Цены!$A$2:$F$100,5,0)*VLOOKUP($A72,Корзина!$A$4:$D$106,4,0)</f>
        <v>70</v>
      </c>
      <c r="F72" s="2">
        <f>VLOOKUP($A72,Цены!$A$2:$F$100,6,0)*VLOOKUP($A72,Корзина!$A$4:$D$106,4,0)</f>
        <v>70</v>
      </c>
      <c r="G72" s="2">
        <f>VLOOKUP($A72,Цены!$A$2:$G$100,7,0)*VLOOKUP($A72,Корзина!$A$4:$D$106,4,0)</f>
        <v>70</v>
      </c>
      <c r="H72" s="2">
        <f>VLOOKUP($A72,Цены!$A$2:$AF$100,8,0)*VLOOKUP($A72,Корзина!$A$4:$D$106,4,0)</f>
        <v>70</v>
      </c>
      <c r="I72" s="2">
        <f>VLOOKUP($A72,Цены!$A$2:$AF$100,9,0)*VLOOKUP($A72,Корзина!$A$4:$D$106,4,0)</f>
        <v>70</v>
      </c>
      <c r="J72" s="2">
        <f>VLOOKUP($A72,Цены!$A$2:$AF$100,10,0)*VLOOKUP($A72,Корзина!$A$4:$D$106,4,0)</f>
        <v>69</v>
      </c>
      <c r="K72" s="2">
        <f>VLOOKUP($A72,Цены!$A$2:$AF$100,11,0)*VLOOKUP($A72,Корзина!$A$4:$D$106,4,0)</f>
        <v>70</v>
      </c>
      <c r="L72" s="2">
        <f>VLOOKUP($A72,Цены!$A$2:$AF$100,12,0)*VLOOKUP($A72,Корзина!$A$4:$D$106,4,0)</f>
        <v>70</v>
      </c>
      <c r="M72" s="2">
        <f>VLOOKUP($A72,Цены!$A$2:$AF$100,13,0)*VLOOKUP($A72,Корзина!$A$4:$D$106,4,0)</f>
        <v>69</v>
      </c>
      <c r="N72" s="2">
        <f>VLOOKUP($A72,Цены!$A$2:$AF$100,14,0)*VLOOKUP($A72,Корзина!$A$4:$D$106,4,0)</f>
        <v>69</v>
      </c>
      <c r="O72" s="2">
        <f>VLOOKUP($A72,Цены!$A$2:$AF$100,15,0)*VLOOKUP($A72,Корзина!$A$4:$D$106,4,0)</f>
        <v>69</v>
      </c>
      <c r="P72" s="2">
        <f>VLOOKUP($A72,Цены!$A$2:$AF$100,16,0)*VLOOKUP($A72,Корзина!$A$4:$D$106,4,0)</f>
        <v>70</v>
      </c>
      <c r="Q72" s="2">
        <f>VLOOKUP($A72,Цены!$A$2:$AF$100,17,0)*VLOOKUP($A72,Корзина!$A$4:$D$106,4,0)</f>
        <v>70.5</v>
      </c>
      <c r="R72" s="2">
        <f>VLOOKUP($A72,Цены!$A$2:$AF$100,18,0)*VLOOKUP($A72,Корзина!$A$4:$D$106,4,0)</f>
        <v>71</v>
      </c>
      <c r="S72" s="2">
        <f>VLOOKUP($A72,Цены!$A$2:$AF$100,19,0)*VLOOKUP($A72,Корзина!$A$4:$D$106,4,0)</f>
        <v>72</v>
      </c>
      <c r="T72" s="2">
        <f>VLOOKUP($A72,Цены!$A$2:$AF$100,20,0)*VLOOKUP($A72,Корзина!$A$4:$D$106,4,0)</f>
        <v>72</v>
      </c>
      <c r="U72" s="2">
        <f>VLOOKUP($A72,Цены!$A$2:$AF$100,21,0)*VLOOKUP($A72,Корзина!$A$4:$D$106,4,0)</f>
        <v>72</v>
      </c>
      <c r="V72" s="2">
        <f>VLOOKUP($A72,Цены!$A$2:$AF$100,22,0)*VLOOKUP($A72,Корзина!$A$4:$D$106,4,0)</f>
        <v>75</v>
      </c>
      <c r="W72" s="2">
        <f>VLOOKUP($A72,Цены!$A$2:$AF$100,23,0)*VLOOKUP($A72,Корзина!$A$4:$D$106,4,0)</f>
        <v>75</v>
      </c>
      <c r="X72" s="2">
        <f>VLOOKUP($A72,Цены!$A$2:$AF$100,24,0)*VLOOKUP($A72,Корзина!$A$4:$D$106,4,0)</f>
        <v>69</v>
      </c>
      <c r="Y72" s="2">
        <f>VLOOKUP($A72,Цены!$A$2:$AF$100,25,0)*VLOOKUP($A72,Корзина!$A$4:$D$106,4,0)</f>
        <v>69</v>
      </c>
      <c r="Z72" s="2">
        <f>VLOOKUP($A72,Цены!$A$2:$AF$100,26,0)*VLOOKUP($A72,Корзина!$A$4:$D$106,4,0)</f>
        <v>69</v>
      </c>
      <c r="AA72" s="2">
        <f>VLOOKUP($A72,Цены!$A$2:$AF$100,27,0)*VLOOKUP($A72,Корзина!$A$4:$D$106,4,0)</f>
        <v>70</v>
      </c>
      <c r="AB72" s="2">
        <f>VLOOKUP($A72,Цены!$A$2:$AF$100,28,0)*VLOOKUP($A72,Корзина!$A$4:$D$106,4,0)</f>
        <v>70</v>
      </c>
      <c r="AC72" s="2">
        <f>VLOOKUP($A72,Цены!$A$2:$CF$100,29,0)*VLOOKUP($A72,Корзина!$A$4:$D$106,4,0)</f>
        <v>71</v>
      </c>
      <c r="AD72" s="2">
        <f>VLOOKUP($A72,Цены!$A$2:$CF$100,30,0)*VLOOKUP($A72,Корзина!$A$4:$D$106,4,0)</f>
        <v>69</v>
      </c>
      <c r="AE72" s="2">
        <f>VLOOKUP($A72,Цены!$A$2:$CF$100,31,0)*VLOOKUP($A72,Корзина!$A$4:$D$106,4,0)</f>
        <v>70</v>
      </c>
      <c r="AF72" s="2">
        <f>VLOOKUP($A72,Цены!$A$2:$CF$100,32,0)*VLOOKUP($A72,Корзина!$A$4:$D$106,4,0)</f>
        <v>71</v>
      </c>
      <c r="AG72" s="2">
        <f>VLOOKUP($A72,Цены!$A$2:$CF$100,33,0)*VLOOKUP($A72,Корзина!$A$4:$D$106,4,0)</f>
        <v>72</v>
      </c>
    </row>
    <row r="73" spans="1:33" ht="12.75">
      <c r="A73" s="5" t="s">
        <v>125</v>
      </c>
      <c r="B73" s="2" t="s">
        <v>125</v>
      </c>
      <c r="C73" s="2" t="s">
        <v>126</v>
      </c>
      <c r="D73" s="2">
        <f>VLOOKUP($A73,Цены!$A$2:$F$100,4,0)*VLOOKUP($A73,Корзина!$A$4:$D$106,4,0)</f>
        <v>26.460000000000004</v>
      </c>
      <c r="E73" s="2">
        <f>VLOOKUP($A73,Цены!$A$2:$F$100,5,0)*VLOOKUP($A73,Корзина!$A$4:$D$106,4,0)</f>
        <v>26.460000000000004</v>
      </c>
      <c r="F73" s="2">
        <f>VLOOKUP($A73,Цены!$A$2:$F$100,6,0)*VLOOKUP($A73,Корзина!$A$4:$D$106,4,0)</f>
        <v>26.460000000000004</v>
      </c>
      <c r="G73" s="2">
        <f>VLOOKUP($A73,Цены!$A$2:$G$100,7,0)*VLOOKUP($A73,Корзина!$A$4:$D$106,4,0)</f>
        <v>26.460000000000004</v>
      </c>
      <c r="H73" s="2">
        <f>VLOOKUP($A73,Цены!$A$2:$AF$100,8,0)*VLOOKUP($A73,Корзина!$A$4:$D$106,4,0)</f>
        <v>26.460000000000004</v>
      </c>
      <c r="I73" s="2">
        <f>VLOOKUP($A73,Цены!$A$2:$AF$100,9,0)*VLOOKUP($A73,Корзина!$A$4:$D$106,4,0)</f>
        <v>26.460000000000004</v>
      </c>
      <c r="J73" s="2">
        <f>VLOOKUP($A73,Цены!$A$2:$AF$100,10,0)*VLOOKUP($A73,Корзина!$A$4:$D$106,4,0)</f>
        <v>26.460000000000004</v>
      </c>
      <c r="K73" s="2">
        <f>VLOOKUP($A73,Цены!$A$2:$AF$100,11,0)*VLOOKUP($A73,Корзина!$A$4:$D$106,4,0)</f>
        <v>28.460000000000004</v>
      </c>
      <c r="L73" s="2">
        <f>VLOOKUP($A73,Цены!$A$2:$AF$100,12,0)*VLOOKUP($A73,Корзина!$A$4:$D$106,4,0)</f>
        <v>28.460000000000004</v>
      </c>
      <c r="M73" s="2">
        <f>VLOOKUP($A73,Цены!$A$2:$AF$100,13,0)*VLOOKUP($A73,Корзина!$A$4:$D$106,4,0)</f>
        <v>28.900000000000002</v>
      </c>
      <c r="N73" s="2">
        <f>VLOOKUP($A73,Цены!$A$2:$AF$100,14,0)*VLOOKUP($A73,Корзина!$A$4:$D$106,4,0)</f>
        <v>28.900000000000002</v>
      </c>
      <c r="O73" s="2">
        <f>VLOOKUP($A73,Цены!$A$2:$AF$100,15,0)*VLOOKUP($A73,Корзина!$A$4:$D$106,4,0)</f>
        <v>28.900000000000002</v>
      </c>
      <c r="P73" s="2">
        <f>VLOOKUP($A73,Цены!$A$2:$AF$100,16,0)*VLOOKUP($A73,Корзина!$A$4:$D$106,4,0)</f>
        <v>28.980000000000004</v>
      </c>
      <c r="Q73" s="2">
        <f>VLOOKUP($A73,Цены!$A$2:$AF$100,17,0)*VLOOKUP($A73,Корзина!$A$4:$D$106,4,0)</f>
        <v>29.42</v>
      </c>
      <c r="R73" s="2">
        <f>VLOOKUP($A73,Цены!$A$2:$AF$100,18,0)*VLOOKUP($A73,Корзина!$A$4:$D$106,4,0)</f>
        <v>29.860000000000003</v>
      </c>
      <c r="S73" s="2">
        <f>VLOOKUP($A73,Цены!$A$2:$AF$100,19,0)*VLOOKUP($A73,Корзина!$A$4:$D$106,4,0)</f>
        <v>29.62</v>
      </c>
      <c r="T73" s="2">
        <f>VLOOKUP($A73,Цены!$A$2:$AF$100,20,0)*VLOOKUP($A73,Корзина!$A$4:$D$106,4,0)</f>
        <v>29.74</v>
      </c>
      <c r="U73" s="2">
        <f>VLOOKUP($A73,Цены!$A$2:$AF$100,21,0)*VLOOKUP($A73,Корзина!$A$4:$D$106,4,0)</f>
        <v>29.8</v>
      </c>
      <c r="V73" s="2">
        <f>VLOOKUP($A73,Цены!$A$2:$AF$100,22,0)*VLOOKUP($A73,Корзина!$A$4:$D$106,4,0)</f>
        <v>28.900000000000002</v>
      </c>
      <c r="W73" s="2">
        <f>VLOOKUP($A73,Цены!$A$2:$AF$100,23,0)*VLOOKUP($A73,Корзина!$A$4:$D$106,4,0)</f>
        <v>28.82</v>
      </c>
      <c r="X73" s="2">
        <f>VLOOKUP($A73,Цены!$A$2:$AF$100,24,0)*VLOOKUP($A73,Корзина!$A$4:$D$106,4,0)</f>
        <v>28.900000000000002</v>
      </c>
      <c r="Y73" s="2">
        <f>VLOOKUP($A73,Цены!$A$2:$AF$100,25,0)*VLOOKUP($A73,Корзина!$A$4:$D$106,4,0)</f>
        <v>28.900000000000002</v>
      </c>
      <c r="Z73" s="2">
        <f>VLOOKUP($A73,Цены!$A$2:$AF$100,26,0)*VLOOKUP($A73,Корзина!$A$4:$D$106,4,0)</f>
        <v>29.24</v>
      </c>
      <c r="AA73" s="2">
        <f>VLOOKUP($A73,Цены!$A$2:$AF$100,27,0)*VLOOKUP($A73,Корзина!$A$4:$D$106,4,0)</f>
        <v>29.380000000000003</v>
      </c>
      <c r="AB73" s="2">
        <f>VLOOKUP($A73,Цены!$A$2:$AF$100,28,0)*VLOOKUP($A73,Корзина!$A$4:$D$106,4,0)</f>
        <v>29.380000000000003</v>
      </c>
      <c r="AC73" s="2">
        <f>VLOOKUP($A73,Цены!$A$2:$CF$100,29,0)*VLOOKUP($A73,Корзина!$A$4:$D$106,4,0)</f>
        <v>29.439999999999998</v>
      </c>
      <c r="AD73" s="2">
        <f>VLOOKUP($A73,Цены!$A$2:$CF$100,30,0)*VLOOKUP($A73,Корзина!$A$4:$D$106,4,0)</f>
        <v>29.439999999999998</v>
      </c>
      <c r="AE73" s="2">
        <f>VLOOKUP($A73,Цены!$A$2:$CF$100,31,0)*VLOOKUP($A73,Корзина!$A$4:$D$106,4,0)</f>
        <v>29.5</v>
      </c>
      <c r="AF73" s="2">
        <f>VLOOKUP($A73,Цены!$A$2:$CF$100,32,0)*VLOOKUP($A73,Корзина!$A$4:$D$106,4,0)</f>
        <v>28.260000000000005</v>
      </c>
      <c r="AG73" s="2">
        <f>VLOOKUP($A73,Цены!$A$2:$CF$100,33,0)*VLOOKUP($A73,Корзина!$A$4:$D$106,4,0)</f>
        <v>25.16</v>
      </c>
    </row>
    <row r="74" spans="1:33" ht="12.75">
      <c r="A74" s="5" t="s">
        <v>127</v>
      </c>
      <c r="B74" s="2" t="s">
        <v>127</v>
      </c>
      <c r="C74" s="2" t="s">
        <v>131</v>
      </c>
      <c r="D74" s="2">
        <f>VLOOKUP($A74,Цены!$A$2:$F$100,4,0)*VLOOKUP($A74,Корзина!$A$4:$D$106,4,0)</f>
        <v>19.8</v>
      </c>
      <c r="E74" s="2">
        <f>VLOOKUP($A74,Цены!$A$2:$F$100,5,0)*VLOOKUP($A74,Корзина!$A$4:$D$106,4,0)</f>
        <v>19.8</v>
      </c>
      <c r="F74" s="2">
        <f>VLOOKUP($A74,Цены!$A$2:$F$100,6,0)*VLOOKUP($A74,Корзина!$A$4:$D$106,4,0)</f>
        <v>19.8</v>
      </c>
      <c r="G74" s="2">
        <f>VLOOKUP($A74,Цены!$A$2:$G$100,7,0)*VLOOKUP($A74,Корзина!$A$4:$D$106,4,0)</f>
        <v>24.480000000000004</v>
      </c>
      <c r="H74" s="2">
        <f>VLOOKUP($A74,Цены!$A$2:$AF$100,8,0)*VLOOKUP($A74,Корзина!$A$4:$D$106,4,0)</f>
        <v>24.480000000000004</v>
      </c>
      <c r="I74" s="2">
        <f>VLOOKUP($A74,Цены!$A$2:$AF$100,9,0)*VLOOKUP($A74,Корзина!$A$4:$D$106,4,0)</f>
        <v>24.480000000000004</v>
      </c>
      <c r="J74" s="2">
        <f>VLOOKUP($A74,Цены!$A$2:$AF$100,10,0)*VLOOKUP($A74,Корзина!$A$4:$D$106,4,0)</f>
        <v>24.480000000000004</v>
      </c>
      <c r="K74" s="2">
        <f>VLOOKUP($A74,Цены!$A$2:$AF$100,11,0)*VLOOKUP($A74,Корзина!$A$4:$D$106,4,0)</f>
        <v>24.480000000000004</v>
      </c>
      <c r="L74" s="2">
        <f>VLOOKUP($A74,Цены!$A$2:$AF$100,12,0)*VLOOKUP($A74,Корзина!$A$4:$D$106,4,0)</f>
        <v>24.480000000000004</v>
      </c>
      <c r="M74" s="2">
        <f>VLOOKUP($A74,Цены!$A$2:$AF$100,13,0)*VLOOKUP($A74,Корзина!$A$4:$D$106,4,0)</f>
        <v>24.480000000000004</v>
      </c>
      <c r="N74" s="2">
        <f>VLOOKUP($A74,Цены!$A$2:$AF$100,14,0)*VLOOKUP($A74,Корзина!$A$4:$D$106,4,0)</f>
        <v>24.480000000000004</v>
      </c>
      <c r="O74" s="2">
        <f>VLOOKUP($A74,Цены!$A$2:$AF$100,15,0)*VLOOKUP($A74,Корзина!$A$4:$D$106,4,0)</f>
        <v>24.480000000000004</v>
      </c>
      <c r="P74" s="2">
        <f>VLOOKUP($A74,Цены!$A$2:$AF$100,16,0)*VLOOKUP($A74,Корзина!$A$4:$D$106,4,0)</f>
        <v>24.700000000000003</v>
      </c>
      <c r="Q74" s="2">
        <f>VLOOKUP($A74,Цены!$A$2:$AF$100,17,0)*VLOOKUP($A74,Корзина!$A$4:$D$106,4,0)</f>
        <v>24.700000000000003</v>
      </c>
      <c r="R74" s="2">
        <f>VLOOKUP($A74,Цены!$A$2:$AF$100,18,0)*VLOOKUP($A74,Корзина!$A$4:$D$106,4,0)</f>
        <v>24.700000000000003</v>
      </c>
      <c r="S74" s="2">
        <f>VLOOKUP($A74,Цены!$A$2:$AF$100,19,0)*VLOOKUP($A74,Корзина!$A$4:$D$106,4,0)</f>
        <v>24.700000000000003</v>
      </c>
      <c r="T74" s="2">
        <f>VLOOKUP($A74,Цены!$A$2:$AF$100,20,0)*VLOOKUP($A74,Корзина!$A$4:$D$106,4,0)</f>
        <v>24.700000000000003</v>
      </c>
      <c r="U74" s="2">
        <f>VLOOKUP($A74,Цены!$A$2:$AF$100,21,0)*VLOOKUP($A74,Корзина!$A$4:$D$106,4,0)</f>
        <v>24.380000000000003</v>
      </c>
      <c r="V74" s="2">
        <f>VLOOKUP($A74,Цены!$A$2:$AF$100,22,0)*VLOOKUP($A74,Корзина!$A$4:$D$106,4,0)</f>
        <v>22.32</v>
      </c>
      <c r="W74" s="2">
        <f>VLOOKUP($A74,Цены!$A$2:$AF$100,23,0)*VLOOKUP($A74,Корзина!$A$4:$D$106,4,0)</f>
        <v>23.840000000000003</v>
      </c>
      <c r="X74" s="2">
        <f>VLOOKUP($A74,Цены!$A$2:$AF$100,24,0)*VLOOKUP($A74,Корзина!$A$4:$D$106,4,0)</f>
        <v>20.1</v>
      </c>
      <c r="Y74" s="2">
        <f>VLOOKUP($A74,Цены!$A$2:$AF$100,25,0)*VLOOKUP($A74,Корзина!$A$4:$D$106,4,0)</f>
        <v>20.96</v>
      </c>
      <c r="Z74" s="2">
        <f>VLOOKUP($A74,Цены!$A$2:$AF$100,26,0)*VLOOKUP($A74,Корзина!$A$4:$D$106,4,0)</f>
        <v>20.96</v>
      </c>
      <c r="AA74" s="2">
        <f>VLOOKUP($A74,Цены!$A$2:$AF$100,27,0)*VLOOKUP($A74,Корзина!$A$4:$D$106,4,0)</f>
        <v>20.96</v>
      </c>
      <c r="AB74" s="2">
        <f>VLOOKUP($A74,Цены!$A$2:$AF$100,28,0)*VLOOKUP($A74,Корзина!$A$4:$D$106,4,0)</f>
        <v>20.78</v>
      </c>
      <c r="AC74" s="2">
        <f>VLOOKUP($A74,Цены!$A$2:$CF$100,29,0)*VLOOKUP($A74,Корзина!$A$4:$D$106,4,0)</f>
        <v>20.78</v>
      </c>
      <c r="AD74" s="2">
        <f>VLOOKUP($A74,Цены!$A$2:$CF$100,30,0)*VLOOKUP($A74,Корзина!$A$4:$D$106,4,0)</f>
        <v>20.86</v>
      </c>
      <c r="AE74" s="2">
        <f>VLOOKUP($A74,Цены!$A$2:$CF$100,31,0)*VLOOKUP($A74,Корзина!$A$4:$D$106,4,0)</f>
        <v>20.86</v>
      </c>
      <c r="AF74" s="2">
        <f>VLOOKUP($A74,Цены!$A$2:$CF$100,32,0)*VLOOKUP($A74,Корзина!$A$4:$D$106,4,0)</f>
        <v>25.480000000000004</v>
      </c>
      <c r="AG74" s="2">
        <f>VLOOKUP($A74,Цены!$A$2:$CF$100,33,0)*VLOOKUP($A74,Корзина!$A$4:$D$106,4,0)</f>
        <v>31.62</v>
      </c>
    </row>
    <row r="75" spans="1:33" ht="12.75">
      <c r="A75" s="5" t="s">
        <v>129</v>
      </c>
      <c r="B75" s="2" t="s">
        <v>129</v>
      </c>
      <c r="C75" s="2" t="s">
        <v>132</v>
      </c>
      <c r="D75" s="2">
        <f>VLOOKUP($A75,Цены!$A$2:$F$100,4,0)*VLOOKUP($A75,Корзина!$A$4:$D$106,4,0)</f>
        <v>18.400000000000002</v>
      </c>
      <c r="E75" s="2">
        <f>VLOOKUP($A75,Цены!$A$2:$F$100,5,0)*VLOOKUP($A75,Корзина!$A$4:$D$106,4,0)</f>
        <v>18.400000000000002</v>
      </c>
      <c r="F75" s="2">
        <f>VLOOKUP($A75,Цены!$A$2:$F$100,6,0)*VLOOKUP($A75,Корзина!$A$4:$D$106,4,0)</f>
        <v>18.28</v>
      </c>
      <c r="G75" s="2">
        <f>VLOOKUP($A75,Цены!$A$2:$G$100,7,0)*VLOOKUP($A75,Корзина!$A$4:$D$106,4,0)</f>
        <v>16.650000000000002</v>
      </c>
      <c r="H75" s="2">
        <f>VLOOKUP($A75,Цены!$A$2:$AF$100,8,0)*VLOOKUP($A75,Корзина!$A$4:$D$106,4,0)</f>
        <v>16.52</v>
      </c>
      <c r="I75" s="2">
        <f>VLOOKUP($A75,Цены!$A$2:$AF$100,9,0)*VLOOKUP($A75,Корзина!$A$4:$D$106,4,0)</f>
        <v>16.52</v>
      </c>
      <c r="J75" s="2">
        <f>VLOOKUP($A75,Цены!$A$2:$AF$100,10,0)*VLOOKUP($A75,Корзина!$A$4:$D$106,4,0)</f>
        <v>18.95</v>
      </c>
      <c r="K75" s="2">
        <f>VLOOKUP($A75,Цены!$A$2:$AF$100,11,0)*VLOOKUP($A75,Корзина!$A$4:$D$106,4,0)</f>
        <v>18.95</v>
      </c>
      <c r="L75" s="2">
        <f>VLOOKUP($A75,Цены!$A$2:$AF$100,12,0)*VLOOKUP($A75,Корзина!$A$4:$D$106,4,0)</f>
        <v>18.95</v>
      </c>
      <c r="M75" s="2">
        <f>VLOOKUP($A75,Цены!$A$2:$AF$100,13,0)*VLOOKUP($A75,Корзина!$A$4:$D$106,4,0)</f>
        <v>18.930000000000003</v>
      </c>
      <c r="N75" s="2">
        <f>VLOOKUP($A75,Цены!$A$2:$AF$100,14,0)*VLOOKUP($A75,Корзина!$A$4:$D$106,4,0)</f>
        <v>18.930000000000003</v>
      </c>
      <c r="O75" s="2">
        <f>VLOOKUP($A75,Цены!$A$2:$AF$100,15,0)*VLOOKUP($A75,Корзина!$A$4:$D$106,4,0)</f>
        <v>18.930000000000003</v>
      </c>
      <c r="P75" s="2">
        <f>VLOOKUP($A75,Цены!$A$2:$AF$100,16,0)*VLOOKUP($A75,Корзина!$A$4:$D$106,4,0)</f>
        <v>18.97</v>
      </c>
      <c r="Q75" s="2">
        <f>VLOOKUP($A75,Цены!$A$2:$AF$100,17,0)*VLOOKUP($A75,Корзина!$A$4:$D$106,4,0)</f>
        <v>18.97</v>
      </c>
      <c r="R75" s="2">
        <f>VLOOKUP($A75,Цены!$A$2:$AF$100,18,0)*VLOOKUP($A75,Корзина!$A$4:$D$106,4,0)</f>
        <v>18.930000000000003</v>
      </c>
      <c r="S75" s="2">
        <f>VLOOKUP($A75,Цены!$A$2:$AF$100,19,0)*VLOOKUP($A75,Корзина!$A$4:$D$106,4,0)</f>
        <v>18.930000000000003</v>
      </c>
      <c r="T75" s="2">
        <f>VLOOKUP($A75,Цены!$A$2:$AF$100,20,0)*VLOOKUP($A75,Корзина!$A$4:$D$106,4,0)</f>
        <v>19.3</v>
      </c>
      <c r="U75" s="2">
        <f>VLOOKUP($A75,Цены!$A$2:$AF$100,21,0)*VLOOKUP($A75,Корзина!$A$4:$D$106,4,0)</f>
        <v>19.3</v>
      </c>
      <c r="V75" s="2">
        <f>VLOOKUP($A75,Цены!$A$2:$AF$100,22,0)*VLOOKUP($A75,Корзина!$A$4:$D$106,4,0)</f>
        <v>18.430000000000003</v>
      </c>
      <c r="W75" s="2">
        <f>VLOOKUP($A75,Цены!$A$2:$AF$100,23,0)*VLOOKUP($A75,Корзина!$A$4:$D$106,4,0)</f>
        <v>18.7</v>
      </c>
      <c r="X75" s="2">
        <f>VLOOKUP($A75,Цены!$A$2:$AF$100,24,0)*VLOOKUP($A75,Корзина!$A$4:$D$106,4,0)</f>
        <v>18.430000000000003</v>
      </c>
      <c r="Y75" s="2">
        <f>VLOOKUP($A75,Цены!$A$2:$AF$100,25,0)*VLOOKUP($A75,Корзина!$A$4:$D$106,4,0)</f>
        <v>18.430000000000003</v>
      </c>
      <c r="Z75" s="2">
        <f>VLOOKUP($A75,Цены!$A$2:$AF$100,26,0)*VLOOKUP($A75,Корзина!$A$4:$D$106,4,0)</f>
        <v>20.51</v>
      </c>
      <c r="AA75" s="2">
        <f>VLOOKUP($A75,Цены!$A$2:$AF$100,27,0)*VLOOKUP($A75,Корзина!$A$4:$D$106,4,0)</f>
        <v>19.630000000000003</v>
      </c>
      <c r="AB75" s="2">
        <f>VLOOKUP($A75,Цены!$A$2:$AF$100,28,0)*VLOOKUP($A75,Корзина!$A$4:$D$106,4,0)</f>
        <v>19.630000000000003</v>
      </c>
      <c r="AC75" s="2">
        <f>VLOOKUP($A75,Цены!$A$2:$CF$100,29,0)*VLOOKUP($A75,Корзина!$A$4:$D$106,4,0)</f>
        <v>19.630000000000003</v>
      </c>
      <c r="AD75" s="2">
        <f>VLOOKUP($A75,Цены!$A$2:$CF$100,30,0)*VLOOKUP($A75,Корзина!$A$4:$D$106,4,0)</f>
        <v>19.810000000000002</v>
      </c>
      <c r="AE75" s="2">
        <f>VLOOKUP($A75,Цены!$A$2:$CF$100,31,0)*VLOOKUP($A75,Корзина!$A$4:$D$106,4,0)</f>
        <v>19.790000000000003</v>
      </c>
      <c r="AF75" s="2">
        <f>VLOOKUP($A75,Цены!$A$2:$CF$100,32,0)*VLOOKUP($A75,Корзина!$A$4:$D$106,4,0)</f>
        <v>19.990000000000002</v>
      </c>
      <c r="AG75" s="2">
        <f>VLOOKUP($A75,Цены!$A$2:$CF$100,33,0)*VLOOKUP($A75,Корзина!$A$4:$D$106,4,0)</f>
        <v>21.72</v>
      </c>
    </row>
    <row r="76" spans="1:33" ht="12.75">
      <c r="A76" s="5" t="s">
        <v>133</v>
      </c>
      <c r="B76" s="2" t="s">
        <v>133</v>
      </c>
      <c r="C76" s="2" t="s">
        <v>128</v>
      </c>
      <c r="D76" s="2">
        <f>VLOOKUP($A76,Цены!$A$2:$F$100,4,0)*VLOOKUP($A76,Корзина!$A$4:$D$106,4,0)</f>
        <v>19.6</v>
      </c>
      <c r="E76" s="2">
        <f>VLOOKUP($A76,Цены!$A$2:$F$100,5,0)*VLOOKUP($A76,Корзина!$A$4:$D$106,4,0)</f>
        <v>19.6</v>
      </c>
      <c r="F76" s="2">
        <f>VLOOKUP($A76,Цены!$A$2:$F$100,6,0)*VLOOKUP($A76,Корзина!$A$4:$D$106,4,0)</f>
        <v>19.6</v>
      </c>
      <c r="G76" s="2">
        <f>VLOOKUP($A76,Цены!$A$2:$G$100,7,0)*VLOOKUP($A76,Корзина!$A$4:$D$106,4,0)</f>
        <v>20.200000000000003</v>
      </c>
      <c r="H76" s="2">
        <f>VLOOKUP($A76,Цены!$A$2:$AF$100,8,0)*VLOOKUP($A76,Корзина!$A$4:$D$106,4,0)</f>
        <v>20.200000000000003</v>
      </c>
      <c r="I76" s="2">
        <f>VLOOKUP($A76,Цены!$A$2:$AF$100,9,0)*VLOOKUP($A76,Корзина!$A$4:$D$106,4,0)</f>
        <v>20.200000000000003</v>
      </c>
      <c r="J76" s="2">
        <f>VLOOKUP($A76,Цены!$A$2:$AF$100,10,0)*VLOOKUP($A76,Корзина!$A$4:$D$106,4,0)</f>
        <v>20.200000000000003</v>
      </c>
      <c r="K76" s="2">
        <f>VLOOKUP($A76,Цены!$A$2:$AF$100,11,0)*VLOOKUP($A76,Корзина!$A$4:$D$106,4,0)</f>
        <v>20.200000000000003</v>
      </c>
      <c r="L76" s="2">
        <f>VLOOKUP($A76,Цены!$A$2:$AF$100,12,0)*VLOOKUP($A76,Корзина!$A$4:$D$106,4,0)</f>
        <v>23.200000000000003</v>
      </c>
      <c r="M76" s="2">
        <f>VLOOKUP($A76,Цены!$A$2:$AF$100,13,0)*VLOOKUP($A76,Корзина!$A$4:$D$106,4,0)</f>
        <v>22.12</v>
      </c>
      <c r="N76" s="2">
        <f>VLOOKUP($A76,Цены!$A$2:$AF$100,14,0)*VLOOKUP($A76,Корзина!$A$4:$D$106,4,0)</f>
        <v>22.12</v>
      </c>
      <c r="O76" s="2">
        <f>VLOOKUP($A76,Цены!$A$2:$AF$100,15,0)*VLOOKUP($A76,Корзина!$A$4:$D$106,4,0)</f>
        <v>22.12</v>
      </c>
      <c r="P76" s="2">
        <f>VLOOKUP($A76,Цены!$A$2:$AF$100,16,0)*VLOOKUP($A76,Корзина!$A$4:$D$106,4,0)</f>
        <v>21.82</v>
      </c>
      <c r="Q76" s="2">
        <f>VLOOKUP($A76,Цены!$A$2:$AF$100,17,0)*VLOOKUP($A76,Корзина!$A$4:$D$106,4,0)</f>
        <v>22.46</v>
      </c>
      <c r="R76" s="2">
        <f>VLOOKUP($A76,Цены!$A$2:$AF$100,18,0)*VLOOKUP($A76,Корзина!$A$4:$D$106,4,0)</f>
        <v>22.14</v>
      </c>
      <c r="S76" s="2">
        <f>VLOOKUP($A76,Цены!$A$2:$AF$100,19,0)*VLOOKUP($A76,Корзина!$A$4:$D$106,4,0)</f>
        <v>22.22</v>
      </c>
      <c r="T76" s="2">
        <f>VLOOKUP($A76,Цены!$A$2:$AF$100,20,0)*VLOOKUP($A76,Корзина!$A$4:$D$106,4,0)</f>
        <v>21.400000000000002</v>
      </c>
      <c r="U76" s="2">
        <f>VLOOKUP($A76,Цены!$A$2:$AF$100,21,0)*VLOOKUP($A76,Корзина!$A$4:$D$106,4,0)</f>
        <v>21.400000000000002</v>
      </c>
      <c r="V76" s="2">
        <f>VLOOKUP($A76,Цены!$A$2:$AF$100,22,0)*VLOOKUP($A76,Корзина!$A$4:$D$106,4,0)</f>
        <v>22.12</v>
      </c>
      <c r="W76" s="2">
        <f>VLOOKUP($A76,Цены!$A$2:$AF$100,23,0)*VLOOKUP($A76,Корзина!$A$4:$D$106,4,0)</f>
        <v>22.22</v>
      </c>
      <c r="X76" s="2">
        <f>VLOOKUP($A76,Цены!$A$2:$AF$100,24,0)*VLOOKUP($A76,Корзина!$A$4:$D$106,4,0)</f>
        <v>23.26</v>
      </c>
      <c r="Y76" s="2">
        <f>VLOOKUP($A76,Цены!$A$2:$AF$100,25,0)*VLOOKUP($A76,Корзина!$A$4:$D$106,4,0)</f>
        <v>23.26</v>
      </c>
      <c r="Z76" s="2">
        <f>VLOOKUP($A76,Цены!$A$2:$AF$100,26,0)*VLOOKUP($A76,Корзина!$A$4:$D$106,4,0)</f>
        <v>23.26</v>
      </c>
      <c r="AA76" s="2">
        <f>VLOOKUP($A76,Цены!$A$2:$AF$100,27,0)*VLOOKUP($A76,Корзина!$A$4:$D$106,4,0)</f>
        <v>23.22</v>
      </c>
      <c r="AB76" s="2">
        <f>VLOOKUP($A76,Цены!$A$2:$AF$100,28,0)*VLOOKUP($A76,Корзина!$A$4:$D$106,4,0)</f>
        <v>23.26</v>
      </c>
      <c r="AC76" s="2">
        <f>VLOOKUP($A76,Цены!$A$2:$CF$100,29,0)*VLOOKUP($A76,Корзина!$A$4:$D$106,4,0)</f>
        <v>23.3</v>
      </c>
      <c r="AD76" s="2">
        <f>VLOOKUP($A76,Цены!$A$2:$CF$100,30,0)*VLOOKUP($A76,Корзина!$A$4:$D$106,4,0)</f>
        <v>23.3</v>
      </c>
      <c r="AE76" s="2">
        <f>VLOOKUP($A76,Цены!$A$2:$CF$100,31,0)*VLOOKUP($A76,Корзина!$A$4:$D$106,4,0)</f>
        <v>23.380000000000003</v>
      </c>
      <c r="AF76" s="2">
        <f>VLOOKUP($A76,Цены!$A$2:$CF$100,32,0)*VLOOKUP($A76,Корзина!$A$4:$D$106,4,0)</f>
        <v>24.380000000000003</v>
      </c>
      <c r="AG76" s="2">
        <f>VLOOKUP($A76,Цены!$A$2:$CF$100,33,0)*VLOOKUP($A76,Корзина!$A$4:$D$106,4,0)</f>
        <v>27.6</v>
      </c>
    </row>
    <row r="77" spans="1:33" ht="12.75">
      <c r="A77" s="5" t="s">
        <v>293</v>
      </c>
      <c r="B77" s="2" t="s">
        <v>293</v>
      </c>
      <c r="C77" s="2" t="s">
        <v>134</v>
      </c>
      <c r="D77" s="2">
        <f>VLOOKUP($A77,Цены!$A$2:$F$100,4,0)*VLOOKUP($A77,Корзина!$A$4:$D$106,4,0)</f>
        <v>7.4</v>
      </c>
      <c r="E77" s="2">
        <f>VLOOKUP($A77,Цены!$A$2:$F$100,5,0)*VLOOKUP($A77,Корзина!$A$4:$D$106,4,0)</f>
        <v>7.4</v>
      </c>
      <c r="F77" s="2">
        <f>VLOOKUP($A77,Цены!$A$2:$F$100,6,0)*VLOOKUP($A77,Корзина!$A$4:$D$106,4,0)</f>
        <v>7.4</v>
      </c>
      <c r="G77" s="2">
        <f>VLOOKUP($A77,Цены!$A$2:$G$100,7,0)*VLOOKUP($A77,Корзина!$A$4:$D$106,4,0)</f>
        <v>7.4</v>
      </c>
      <c r="H77" s="2">
        <f>VLOOKUP($A77,Цены!$A$2:$AF$100,8,0)*VLOOKUP($A77,Корзина!$A$4:$D$106,4,0)</f>
        <v>7.4</v>
      </c>
      <c r="I77" s="2">
        <f>VLOOKUP($A77,Цены!$A$2:$AF$100,9,0)*VLOOKUP($A77,Корзина!$A$4:$D$106,4,0)</f>
        <v>7.8500000000000005</v>
      </c>
      <c r="J77" s="2">
        <f>VLOOKUP($A77,Цены!$A$2:$AF$100,10,0)*VLOOKUP($A77,Корзина!$A$4:$D$106,4,0)</f>
        <v>7.8500000000000005</v>
      </c>
      <c r="K77" s="2">
        <f>VLOOKUP($A77,Цены!$A$2:$AF$100,11,0)*VLOOKUP($A77,Корзина!$A$4:$D$106,4,0)</f>
        <v>7.8500000000000005</v>
      </c>
      <c r="L77" s="2">
        <f>VLOOKUP($A77,Цены!$A$2:$AF$100,12,0)*VLOOKUP($A77,Корзина!$A$4:$D$106,4,0)</f>
        <v>8.35</v>
      </c>
      <c r="M77" s="2">
        <f>VLOOKUP($A77,Цены!$A$2:$AF$100,13,0)*VLOOKUP($A77,Корзина!$A$4:$D$106,4,0)</f>
        <v>7.8500000000000005</v>
      </c>
      <c r="N77" s="2">
        <f>VLOOKUP($A77,Цены!$A$2:$AF$100,14,0)*VLOOKUP($A77,Корзина!$A$4:$D$106,4,0)</f>
        <v>7.8500000000000005</v>
      </c>
      <c r="O77" s="2">
        <f>VLOOKUP($A77,Цены!$A$2:$AF$100,15,0)*VLOOKUP($A77,Корзина!$A$4:$D$106,4,0)</f>
        <v>7.8500000000000005</v>
      </c>
      <c r="P77" s="2">
        <f>VLOOKUP($A77,Цены!$A$2:$AF$100,16,0)*VLOOKUP($A77,Корзина!$A$4:$D$106,4,0)</f>
        <v>7.8500000000000005</v>
      </c>
      <c r="Q77" s="2">
        <f>VLOOKUP($A77,Цены!$A$2:$AF$100,17,0)*VLOOKUP($A77,Корзина!$A$4:$D$106,4,0)</f>
        <v>7.920000000000001</v>
      </c>
      <c r="R77" s="2">
        <f>VLOOKUP($A77,Цены!$A$2:$AF$100,18,0)*VLOOKUP($A77,Корзина!$A$4:$D$106,4,0)</f>
        <v>7.920000000000001</v>
      </c>
      <c r="S77" s="2">
        <f>VLOOKUP($A77,Цены!$A$2:$AF$100,19,0)*VLOOKUP($A77,Корзина!$A$4:$D$106,4,0)</f>
        <v>7.920000000000001</v>
      </c>
      <c r="T77" s="2">
        <f>VLOOKUP($A77,Цены!$A$2:$AF$100,20,0)*VLOOKUP($A77,Корзина!$A$4:$D$106,4,0)</f>
        <v>7.5200000000000005</v>
      </c>
      <c r="U77" s="2">
        <f>VLOOKUP($A77,Цены!$A$2:$AF$100,21,0)*VLOOKUP($A77,Корзина!$A$4:$D$106,4,0)</f>
        <v>7.740000000000001</v>
      </c>
      <c r="V77" s="2">
        <f>VLOOKUP($A77,Цены!$A$2:$AF$100,22,0)*VLOOKUP($A77,Корзина!$A$4:$D$106,4,0)</f>
        <v>7.8500000000000005</v>
      </c>
      <c r="W77" s="2">
        <f>VLOOKUP($A77,Цены!$A$2:$AF$100,23,0)*VLOOKUP($A77,Корзина!$A$4:$D$106,4,0)</f>
        <v>7.8500000000000005</v>
      </c>
      <c r="X77" s="2">
        <f>VLOOKUP($A77,Цены!$A$2:$AF$100,24,0)*VLOOKUP($A77,Корзина!$A$4:$D$106,4,0)</f>
        <v>7.8500000000000005</v>
      </c>
      <c r="Y77" s="2">
        <f>VLOOKUP($A77,Цены!$A$2:$AF$100,25,0)*VLOOKUP($A77,Корзина!$A$4:$D$106,4,0)</f>
        <v>7.040000000000001</v>
      </c>
      <c r="Z77" s="2">
        <f>VLOOKUP($A77,Цены!$A$2:$AF$100,26,0)*VLOOKUP($A77,Корзина!$A$4:$D$106,4,0)</f>
        <v>7.040000000000001</v>
      </c>
      <c r="AA77" s="2">
        <f>VLOOKUP($A77,Цены!$A$2:$AF$100,27,0)*VLOOKUP($A77,Корзина!$A$4:$D$106,4,0)</f>
        <v>7.040000000000001</v>
      </c>
      <c r="AB77" s="2">
        <f>VLOOKUP($A77,Цены!$A$2:$AF$100,28,0)*VLOOKUP($A77,Корзина!$A$4:$D$106,4,0)</f>
        <v>7.040000000000001</v>
      </c>
      <c r="AC77" s="2">
        <f>VLOOKUP($A77,Цены!$A$2:$CF$100,29,0)*VLOOKUP($A77,Корзина!$A$4:$D$106,4,0)</f>
        <v>7.050000000000001</v>
      </c>
      <c r="AD77" s="2">
        <f>VLOOKUP($A77,Цены!$A$2:$CF$100,30,0)*VLOOKUP($A77,Корзина!$A$4:$D$106,4,0)</f>
        <v>7.050000000000001</v>
      </c>
      <c r="AE77" s="2">
        <f>VLOOKUP($A77,Цены!$A$2:$CF$100,31,0)*VLOOKUP($A77,Корзина!$A$4:$D$106,4,0)</f>
        <v>7.050000000000001</v>
      </c>
      <c r="AF77" s="2">
        <f>VLOOKUP($A77,Цены!$A$2:$CF$100,32,0)*VLOOKUP($A77,Корзина!$A$4:$D$106,4,0)</f>
        <v>7.050000000000001</v>
      </c>
      <c r="AG77" s="2">
        <f>VLOOKUP($A77,Цены!$A$2:$CF$100,33,0)*VLOOKUP($A77,Корзина!$A$4:$D$106,4,0)</f>
        <v>7.1000000000000005</v>
      </c>
    </row>
    <row r="78" spans="1:33" ht="12.75">
      <c r="A78" s="5" t="s">
        <v>136</v>
      </c>
      <c r="B78" s="2" t="s">
        <v>136</v>
      </c>
      <c r="C78" s="2" t="s">
        <v>135</v>
      </c>
      <c r="D78" s="2">
        <f>VLOOKUP($A78,Цены!$A$2:$F$100,4,0)*VLOOKUP($A78,Корзина!$A$4:$D$106,4,0)</f>
        <v>0</v>
      </c>
      <c r="E78" s="2">
        <f>VLOOKUP($A78,Цены!$A$2:$F$100,5,0)*VLOOKUP($A78,Корзина!$A$4:$D$106,4,0)</f>
        <v>0</v>
      </c>
      <c r="F78" s="2">
        <f>VLOOKUP($A78,Цены!$A$2:$F$100,6,0)*VLOOKUP($A78,Корзина!$A$4:$D$106,4,0)</f>
        <v>0</v>
      </c>
      <c r="G78" s="2">
        <f>VLOOKUP($A78,Цены!$A$2:$G$100,7,0)*VLOOKUP($A78,Корзина!$A$4:$D$106,4,0)</f>
        <v>0</v>
      </c>
      <c r="H78" s="2">
        <f>VLOOKUP($A78,Цены!$A$2:$AF$100,8,0)*VLOOKUP($A78,Корзина!$A$4:$D$106,4,0)</f>
        <v>0</v>
      </c>
      <c r="I78" s="2">
        <f>VLOOKUP($A78,Цены!$A$2:$AF$100,9,0)*VLOOKUP($A78,Корзина!$A$4:$D$106,4,0)</f>
        <v>0</v>
      </c>
      <c r="J78" s="2">
        <f>VLOOKUP($A78,Цены!$A$2:$AF$100,10,0)*VLOOKUP($A78,Корзина!$A$4:$D$106,4,0)</f>
        <v>0</v>
      </c>
      <c r="K78" s="2">
        <f>VLOOKUP($A78,Цены!$A$2:$AF$100,11,0)*VLOOKUP($A78,Корзина!$A$4:$D$106,4,0)</f>
        <v>0</v>
      </c>
      <c r="L78" s="2">
        <f>VLOOKUP($A78,Цены!$A$2:$AF$100,12,0)*VLOOKUP($A78,Корзина!$A$4:$D$106,4,0)</f>
        <v>0</v>
      </c>
      <c r="M78" s="2">
        <f>VLOOKUP($A78,Цены!$A$2:$AF$100,13,0)*VLOOKUP($A78,Корзина!$A$4:$D$106,4,0)</f>
        <v>0</v>
      </c>
      <c r="N78" s="2">
        <f>VLOOKUP($A78,Цены!$A$2:$AF$100,14,0)*VLOOKUP($A78,Корзина!$A$4:$D$106,4,0)</f>
        <v>0</v>
      </c>
      <c r="O78" s="2">
        <f>VLOOKUP($A78,Цены!$A$2:$AF$100,15,0)*VLOOKUP($A78,Корзина!$A$4:$D$106,4,0)</f>
        <v>0</v>
      </c>
      <c r="P78" s="2">
        <f>VLOOKUP($A78,Цены!$A$2:$AF$100,16,0)*VLOOKUP($A78,Корзина!$A$4:$D$106,4,0)</f>
        <v>0</v>
      </c>
      <c r="Q78" s="2">
        <f>VLOOKUP($A78,Цены!$A$2:$AF$100,17,0)*VLOOKUP($A78,Корзина!$A$4:$D$106,4,0)</f>
        <v>0</v>
      </c>
      <c r="R78" s="2">
        <f>VLOOKUP($A78,Цены!$A$2:$AF$100,18,0)*VLOOKUP($A78,Корзина!$A$4:$D$106,4,0)</f>
        <v>0</v>
      </c>
      <c r="S78" s="2">
        <f>VLOOKUP($A78,Цены!$A$2:$AF$100,19,0)*VLOOKUP($A78,Корзина!$A$4:$D$106,4,0)</f>
        <v>0</v>
      </c>
      <c r="T78" s="2">
        <f>VLOOKUP($A78,Цены!$A$2:$AF$100,20,0)*VLOOKUP($A78,Корзина!$A$4:$D$106,4,0)</f>
        <v>0</v>
      </c>
      <c r="U78" s="2">
        <f>VLOOKUP($A78,Цены!$A$2:$AF$100,21,0)*VLOOKUP($A78,Корзина!$A$4:$D$106,4,0)</f>
        <v>0</v>
      </c>
      <c r="V78" s="2">
        <f>VLOOKUP($A78,Цены!$A$2:$AF$100,22,0)*VLOOKUP($A78,Корзина!$A$4:$D$106,4,0)</f>
        <v>0</v>
      </c>
      <c r="W78" s="2">
        <f>VLOOKUP($A78,Цены!$A$2:$AF$100,23,0)*VLOOKUP($A78,Корзина!$A$4:$D$106,4,0)</f>
        <v>0</v>
      </c>
      <c r="X78" s="2">
        <f>VLOOKUP($A78,Цены!$A$2:$AF$100,24,0)*VLOOKUP($A78,Корзина!$A$4:$D$106,4,0)</f>
        <v>0</v>
      </c>
      <c r="Y78" s="2">
        <f>VLOOKUP($A78,Цены!$A$2:$AF$100,25,0)*VLOOKUP($A78,Корзина!$A$4:$D$106,4,0)</f>
        <v>0</v>
      </c>
      <c r="Z78" s="2">
        <f>VLOOKUP($A78,Цены!$A$2:$AF$100,26,0)*VLOOKUP($A78,Корзина!$A$4:$D$106,4,0)</f>
        <v>0</v>
      </c>
      <c r="AA78" s="2">
        <f>VLOOKUP($A78,Цены!$A$2:$AF$100,27,0)*VLOOKUP($A78,Корзина!$A$4:$D$106,4,0)</f>
        <v>0</v>
      </c>
      <c r="AB78" s="2">
        <f>VLOOKUP($A78,Цены!$A$2:$AF$100,28,0)*VLOOKUP($A78,Корзина!$A$4:$D$106,4,0)</f>
        <v>0</v>
      </c>
      <c r="AC78" s="2">
        <f>VLOOKUP($A78,Цены!$A$2:$CF$100,29,0)*VLOOKUP($A78,Корзина!$A$4:$D$106,4,0)</f>
        <v>0</v>
      </c>
      <c r="AD78" s="2">
        <f>VLOOKUP($A78,Цены!$A$2:$CF$100,30,0)*VLOOKUP($A78,Корзина!$A$4:$D$106,4,0)</f>
        <v>0</v>
      </c>
      <c r="AE78" s="2">
        <f>VLOOKUP($A78,Цены!$A$2:$CF$100,31,0)*VLOOKUP($A78,Корзина!$A$4:$D$106,4,0)</f>
        <v>0</v>
      </c>
      <c r="AF78" s="2">
        <f>VLOOKUP($A78,Цены!$A$2:$CF$100,32,0)*VLOOKUP($A78,Корзина!$A$4:$D$106,4,0)</f>
        <v>0</v>
      </c>
      <c r="AG78" s="2">
        <f>VLOOKUP($A78,Цены!$A$2:$CF$100,33,0)*VLOOKUP($A78,Корзина!$A$4:$D$106,4,0)</f>
        <v>0</v>
      </c>
    </row>
    <row r="79" spans="1:33" ht="12.75">
      <c r="A79" s="5" t="s">
        <v>137</v>
      </c>
      <c r="B79" s="2" t="s">
        <v>137</v>
      </c>
      <c r="C79" s="2" t="s">
        <v>130</v>
      </c>
      <c r="D79" s="2">
        <f>VLOOKUP($A79,Цены!$A$2:$F$100,4,0)*VLOOKUP($A79,Корзина!$A$4:$D$106,4,0)</f>
        <v>0</v>
      </c>
      <c r="E79" s="2">
        <f>VLOOKUP($A79,Цены!$A$2:$F$100,5,0)*VLOOKUP($A79,Корзина!$A$4:$D$106,4,0)</f>
        <v>0</v>
      </c>
      <c r="F79" s="2">
        <f>VLOOKUP($A79,Цены!$A$2:$F$100,6,0)*VLOOKUP($A79,Корзина!$A$4:$D$106,4,0)</f>
        <v>0</v>
      </c>
      <c r="G79" s="2">
        <f>VLOOKUP($A79,Цены!$A$2:$G$100,7,0)*VLOOKUP($A79,Корзина!$A$4:$D$106,4,0)</f>
        <v>0</v>
      </c>
      <c r="H79" s="2">
        <f>VLOOKUP($A79,Цены!$A$2:$AF$100,8,0)*VLOOKUP($A79,Корзина!$A$4:$D$106,4,0)</f>
        <v>0</v>
      </c>
      <c r="I79" s="2">
        <f>VLOOKUP($A79,Цены!$A$2:$AF$100,9,0)*VLOOKUP($A79,Корзина!$A$4:$D$106,4,0)</f>
        <v>0</v>
      </c>
      <c r="J79" s="2">
        <f>VLOOKUP($A79,Цены!$A$2:$AF$100,10,0)*VLOOKUP($A79,Корзина!$A$4:$D$106,4,0)</f>
        <v>0</v>
      </c>
      <c r="K79" s="2">
        <f>VLOOKUP($A79,Цены!$A$2:$AF$100,11,0)*VLOOKUP($A79,Корзина!$A$4:$D$106,4,0)</f>
        <v>0</v>
      </c>
      <c r="L79" s="2">
        <f>VLOOKUP($A79,Цены!$A$2:$AF$100,12,0)*VLOOKUP($A79,Корзина!$A$4:$D$106,4,0)</f>
        <v>0</v>
      </c>
      <c r="M79" s="2">
        <f>VLOOKUP($A79,Цены!$A$2:$AF$100,13,0)*VLOOKUP($A79,Корзина!$A$4:$D$106,4,0)</f>
        <v>0</v>
      </c>
      <c r="N79" s="2">
        <f>VLOOKUP($A79,Цены!$A$2:$AF$100,14,0)*VLOOKUP($A79,Корзина!$A$4:$D$106,4,0)</f>
        <v>0</v>
      </c>
      <c r="O79" s="2">
        <f>VLOOKUP($A79,Цены!$A$2:$AF$100,15,0)*VLOOKUP($A79,Корзина!$A$4:$D$106,4,0)</f>
        <v>0</v>
      </c>
      <c r="P79" s="2">
        <f>VLOOKUP($A79,Цены!$A$2:$AF$100,16,0)*VLOOKUP($A79,Корзина!$A$4:$D$106,4,0)</f>
        <v>0</v>
      </c>
      <c r="Q79" s="2">
        <f>VLOOKUP($A79,Цены!$A$2:$AF$100,17,0)*VLOOKUP($A79,Корзина!$A$4:$D$106,4,0)</f>
        <v>0</v>
      </c>
      <c r="R79" s="2">
        <f>VLOOKUP($A79,Цены!$A$2:$AF$100,18,0)*VLOOKUP($A79,Корзина!$A$4:$D$106,4,0)</f>
        <v>0</v>
      </c>
      <c r="S79" s="2">
        <f>VLOOKUP($A79,Цены!$A$2:$AF$100,19,0)*VLOOKUP($A79,Корзина!$A$4:$D$106,4,0)</f>
        <v>0</v>
      </c>
      <c r="T79" s="2">
        <f>VLOOKUP($A79,Цены!$A$2:$AF$100,20,0)*VLOOKUP($A79,Корзина!$A$4:$D$106,4,0)</f>
        <v>0</v>
      </c>
      <c r="U79" s="2">
        <f>VLOOKUP($A79,Цены!$A$2:$AF$100,21,0)*VLOOKUP($A79,Корзина!$A$4:$D$106,4,0)</f>
        <v>0</v>
      </c>
      <c r="V79" s="2">
        <f>VLOOKUP($A79,Цены!$A$2:$AF$100,22,0)*VLOOKUP($A79,Корзина!$A$4:$D$106,4,0)</f>
        <v>0</v>
      </c>
      <c r="W79" s="2">
        <f>VLOOKUP($A79,Цены!$A$2:$AF$100,23,0)*VLOOKUP($A79,Корзина!$A$4:$D$106,4,0)</f>
        <v>0</v>
      </c>
      <c r="X79" s="2">
        <f>VLOOKUP($A79,Цены!$A$2:$AF$100,24,0)*VLOOKUP($A79,Корзина!$A$4:$D$106,4,0)</f>
        <v>0</v>
      </c>
      <c r="Y79" s="2">
        <f>VLOOKUP($A79,Цены!$A$2:$AF$100,25,0)*VLOOKUP($A79,Корзина!$A$4:$D$106,4,0)</f>
        <v>0</v>
      </c>
      <c r="Z79" s="2">
        <f>VLOOKUP($A79,Цены!$A$2:$AF$100,26,0)*VLOOKUP($A79,Корзина!$A$4:$D$106,4,0)</f>
        <v>0</v>
      </c>
      <c r="AA79" s="2">
        <f>VLOOKUP($A79,Цены!$A$2:$AF$100,27,0)*VLOOKUP($A79,Корзина!$A$4:$D$106,4,0)</f>
        <v>0</v>
      </c>
      <c r="AB79" s="2">
        <f>VLOOKUP($A79,Цены!$A$2:$AF$100,28,0)*VLOOKUP($A79,Корзина!$A$4:$D$106,4,0)</f>
        <v>0</v>
      </c>
      <c r="AC79" s="2">
        <f>VLOOKUP($A79,Цены!$A$2:$CF$100,29,0)*VLOOKUP($A79,Корзина!$A$4:$D$106,4,0)</f>
        <v>0</v>
      </c>
      <c r="AD79" s="2">
        <f>VLOOKUP($A79,Цены!$A$2:$CF$100,30,0)*VLOOKUP($A79,Корзина!$A$4:$D$106,4,0)</f>
        <v>0</v>
      </c>
      <c r="AE79" s="2">
        <f>VLOOKUP($A79,Цены!$A$2:$CF$100,31,0)*VLOOKUP($A79,Корзина!$A$4:$D$106,4,0)</f>
        <v>0</v>
      </c>
      <c r="AF79" s="2">
        <f>VLOOKUP($A79,Цены!$A$2:$CF$100,32,0)*VLOOKUP($A79,Корзина!$A$4:$D$106,4,0)</f>
        <v>0</v>
      </c>
      <c r="AG79" s="2">
        <f>VLOOKUP($A79,Цены!$A$2:$CF$100,33,0)*VLOOKUP($A79,Корзина!$A$4:$D$106,4,0)</f>
        <v>0</v>
      </c>
    </row>
    <row r="80" spans="1:33" ht="12.75">
      <c r="A80" s="5" t="s">
        <v>138</v>
      </c>
      <c r="B80" s="2" t="s">
        <v>138</v>
      </c>
      <c r="C80" s="2" t="s">
        <v>139</v>
      </c>
      <c r="D80" s="2">
        <f>VLOOKUP($A80,Цены!$A$2:$F$100,4,0)*VLOOKUP($A80,Корзина!$A$4:$D$106,4,0)</f>
        <v>0</v>
      </c>
      <c r="E80" s="2">
        <f>VLOOKUP($A80,Цены!$A$2:$F$100,5,0)*VLOOKUP($A80,Корзина!$A$4:$D$106,4,0)</f>
        <v>0</v>
      </c>
      <c r="F80" s="2">
        <f>VLOOKUP($A80,Цены!$A$2:$F$100,6,0)*VLOOKUP($A80,Корзина!$A$4:$D$106,4,0)</f>
        <v>0</v>
      </c>
      <c r="G80" s="2">
        <f>VLOOKUP($A80,Цены!$A$2:$G$100,7,0)*VLOOKUP($A80,Корзина!$A$4:$D$106,4,0)</f>
        <v>0</v>
      </c>
      <c r="H80" s="2">
        <f>VLOOKUP($A80,Цены!$A$2:$AF$100,8,0)*VLOOKUP($A80,Корзина!$A$4:$D$106,4,0)</f>
        <v>0</v>
      </c>
      <c r="I80" s="2">
        <f>VLOOKUP($A80,Цены!$A$2:$AF$100,9,0)*VLOOKUP($A80,Корзина!$A$4:$D$106,4,0)</f>
        <v>0</v>
      </c>
      <c r="J80" s="2">
        <f>VLOOKUP($A80,Цены!$A$2:$AF$100,10,0)*VLOOKUP($A80,Корзина!$A$4:$D$106,4,0)</f>
        <v>0</v>
      </c>
      <c r="K80" s="2">
        <f>VLOOKUP($A80,Цены!$A$2:$AF$100,11,0)*VLOOKUP($A80,Корзина!$A$4:$D$106,4,0)</f>
        <v>0</v>
      </c>
      <c r="L80" s="2">
        <f>VLOOKUP($A80,Цены!$A$2:$AF$100,12,0)*VLOOKUP($A80,Корзина!$A$4:$D$106,4,0)</f>
        <v>0</v>
      </c>
      <c r="M80" s="2">
        <f>VLOOKUP($A80,Цены!$A$2:$AF$100,13,0)*VLOOKUP($A80,Корзина!$A$4:$D$106,4,0)</f>
        <v>0</v>
      </c>
      <c r="N80" s="2">
        <f>VLOOKUP($A80,Цены!$A$2:$AF$100,14,0)*VLOOKUP($A80,Корзина!$A$4:$D$106,4,0)</f>
        <v>0</v>
      </c>
      <c r="O80" s="2">
        <f>VLOOKUP($A80,Цены!$A$2:$AF$100,15,0)*VLOOKUP($A80,Корзина!$A$4:$D$106,4,0)</f>
        <v>0</v>
      </c>
      <c r="P80" s="2">
        <f>VLOOKUP($A80,Цены!$A$2:$AF$100,16,0)*VLOOKUP($A80,Корзина!$A$4:$D$106,4,0)</f>
        <v>0</v>
      </c>
      <c r="Q80" s="2">
        <f>VLOOKUP($A80,Цены!$A$2:$AF$100,17,0)*VLOOKUP($A80,Корзина!$A$4:$D$106,4,0)</f>
        <v>0</v>
      </c>
      <c r="R80" s="2">
        <f>VLOOKUP($A80,Цены!$A$2:$AF$100,18,0)*VLOOKUP($A80,Корзина!$A$4:$D$106,4,0)</f>
        <v>0</v>
      </c>
      <c r="S80" s="2">
        <f>VLOOKUP($A80,Цены!$A$2:$AF$100,19,0)*VLOOKUP($A80,Корзина!$A$4:$D$106,4,0)</f>
        <v>0</v>
      </c>
      <c r="T80" s="2">
        <f>VLOOKUP($A80,Цены!$A$2:$AF$100,20,0)*VLOOKUP($A80,Корзина!$A$4:$D$106,4,0)</f>
        <v>0</v>
      </c>
      <c r="U80" s="2">
        <f>VLOOKUP($A80,Цены!$A$2:$AF$100,21,0)*VLOOKUP($A80,Корзина!$A$4:$D$106,4,0)</f>
        <v>0</v>
      </c>
      <c r="V80" s="2">
        <f>VLOOKUP($A80,Цены!$A$2:$AF$100,22,0)*VLOOKUP($A80,Корзина!$A$4:$D$106,4,0)</f>
        <v>0</v>
      </c>
      <c r="W80" s="2">
        <f>VLOOKUP($A80,Цены!$A$2:$AF$100,23,0)*VLOOKUP($A80,Корзина!$A$4:$D$106,4,0)</f>
        <v>0</v>
      </c>
      <c r="X80" s="2">
        <f>VLOOKUP($A80,Цены!$A$2:$AF$100,24,0)*VLOOKUP($A80,Корзина!$A$4:$D$106,4,0)</f>
        <v>0</v>
      </c>
      <c r="Y80" s="2">
        <f>VLOOKUP($A80,Цены!$A$2:$AF$100,25,0)*VLOOKUP($A80,Корзина!$A$4:$D$106,4,0)</f>
        <v>0</v>
      </c>
      <c r="Z80" s="2">
        <f>VLOOKUP($A80,Цены!$A$2:$AF$100,26,0)*VLOOKUP($A80,Корзина!$A$4:$D$106,4,0)</f>
        <v>0</v>
      </c>
      <c r="AA80" s="2">
        <f>VLOOKUP($A80,Цены!$A$2:$AF$100,27,0)*VLOOKUP($A80,Корзина!$A$4:$D$106,4,0)</f>
        <v>0</v>
      </c>
      <c r="AB80" s="2">
        <f>VLOOKUP($A80,Цены!$A$2:$AF$100,28,0)*VLOOKUP($A80,Корзина!$A$4:$D$106,4,0)</f>
        <v>0</v>
      </c>
      <c r="AC80" s="2">
        <f>VLOOKUP($A80,Цены!$A$2:$CF$100,29,0)*VLOOKUP($A80,Корзина!$A$4:$D$106,4,0)</f>
        <v>0</v>
      </c>
      <c r="AD80" s="2">
        <f>VLOOKUP($A80,Цены!$A$2:$CF$100,30,0)*VLOOKUP($A80,Корзина!$A$4:$D$106,4,0)</f>
        <v>0</v>
      </c>
      <c r="AE80" s="2">
        <f>VLOOKUP($A80,Цены!$A$2:$CF$100,31,0)*VLOOKUP($A80,Корзина!$A$4:$D$106,4,0)</f>
        <v>0</v>
      </c>
      <c r="AF80" s="2">
        <f>VLOOKUP($A80,Цены!$A$2:$CF$100,32,0)*VLOOKUP($A80,Корзина!$A$4:$D$106,4,0)</f>
        <v>0</v>
      </c>
      <c r="AG80" s="2">
        <f>VLOOKUP($A80,Цены!$A$2:$CF$100,33,0)*VLOOKUP($A80,Корзина!$A$4:$D$106,4,0)</f>
        <v>0</v>
      </c>
    </row>
    <row r="81" spans="1:33" ht="12.75">
      <c r="A81" s="5" t="s">
        <v>140</v>
      </c>
      <c r="B81" s="2" t="s">
        <v>140</v>
      </c>
      <c r="C81" s="2" t="s">
        <v>141</v>
      </c>
      <c r="D81" s="2">
        <f>VLOOKUP($A81,Цены!$A$2:$F$100,4,0)*VLOOKUP($A81,Корзина!$A$4:$D$106,4,0)</f>
        <v>0</v>
      </c>
      <c r="E81" s="2">
        <f>VLOOKUP($A81,Цены!$A$2:$F$100,5,0)*VLOOKUP($A81,Корзина!$A$4:$D$106,4,0)</f>
        <v>0</v>
      </c>
      <c r="F81" s="2">
        <f>VLOOKUP($A81,Цены!$A$2:$F$100,6,0)*VLOOKUP($A81,Корзина!$A$4:$D$106,4,0)</f>
        <v>0</v>
      </c>
      <c r="G81" s="2">
        <f>VLOOKUP($A81,Цены!$A$2:$G$100,7,0)*VLOOKUP($A81,Корзина!$A$4:$D$106,4,0)</f>
        <v>0</v>
      </c>
      <c r="H81" s="2">
        <f>VLOOKUP($A81,Цены!$A$2:$AF$100,8,0)*VLOOKUP($A81,Корзина!$A$4:$D$106,4,0)</f>
        <v>0</v>
      </c>
      <c r="I81" s="2">
        <f>VLOOKUP($A81,Цены!$A$2:$AF$100,9,0)*VLOOKUP($A81,Корзина!$A$4:$D$106,4,0)</f>
        <v>0</v>
      </c>
      <c r="J81" s="2">
        <f>VLOOKUP($A81,Цены!$A$2:$AF$100,10,0)*VLOOKUP($A81,Корзина!$A$4:$D$106,4,0)</f>
        <v>0</v>
      </c>
      <c r="K81" s="2">
        <f>VLOOKUP($A81,Цены!$A$2:$AF$100,11,0)*VLOOKUP($A81,Корзина!$A$4:$D$106,4,0)</f>
        <v>0</v>
      </c>
      <c r="L81" s="2">
        <f>VLOOKUP($A81,Цены!$A$2:$AF$100,12,0)*VLOOKUP($A81,Корзина!$A$4:$D$106,4,0)</f>
        <v>0</v>
      </c>
      <c r="M81" s="2">
        <f>VLOOKUP($A81,Цены!$A$2:$AF$100,13,0)*VLOOKUP($A81,Корзина!$A$4:$D$106,4,0)</f>
        <v>0</v>
      </c>
      <c r="N81" s="2">
        <f>VLOOKUP($A81,Цены!$A$2:$AF$100,14,0)*VLOOKUP($A81,Корзина!$A$4:$D$106,4,0)</f>
        <v>0</v>
      </c>
      <c r="O81" s="2">
        <f>VLOOKUP($A81,Цены!$A$2:$AF$100,15,0)*VLOOKUP($A81,Корзина!$A$4:$D$106,4,0)</f>
        <v>0</v>
      </c>
      <c r="P81" s="2">
        <f>VLOOKUP($A81,Цены!$A$2:$AF$100,16,0)*VLOOKUP($A81,Корзина!$A$4:$D$106,4,0)</f>
        <v>0</v>
      </c>
      <c r="Q81" s="2">
        <f>VLOOKUP($A81,Цены!$A$2:$AF$100,17,0)*VLOOKUP($A81,Корзина!$A$4:$D$106,4,0)</f>
        <v>0</v>
      </c>
      <c r="R81" s="2">
        <f>VLOOKUP($A81,Цены!$A$2:$AF$100,18,0)*VLOOKUP($A81,Корзина!$A$4:$D$106,4,0)</f>
        <v>0</v>
      </c>
      <c r="S81" s="2">
        <f>VLOOKUP($A81,Цены!$A$2:$AF$100,19,0)*VLOOKUP($A81,Корзина!$A$4:$D$106,4,0)</f>
        <v>0</v>
      </c>
      <c r="T81" s="2">
        <f>VLOOKUP($A81,Цены!$A$2:$AF$100,20,0)*VLOOKUP($A81,Корзина!$A$4:$D$106,4,0)</f>
        <v>0</v>
      </c>
      <c r="U81" s="2">
        <f>VLOOKUP($A81,Цены!$A$2:$AF$100,21,0)*VLOOKUP($A81,Корзина!$A$4:$D$106,4,0)</f>
        <v>0</v>
      </c>
      <c r="V81" s="2">
        <f>VLOOKUP($A81,Цены!$A$2:$AF$100,22,0)*VLOOKUP($A81,Корзина!$A$4:$D$106,4,0)</f>
        <v>0</v>
      </c>
      <c r="W81" s="2">
        <f>VLOOKUP($A81,Цены!$A$2:$AF$100,23,0)*VLOOKUP($A81,Корзина!$A$4:$D$106,4,0)</f>
        <v>0</v>
      </c>
      <c r="X81" s="2">
        <f>VLOOKUP($A81,Цены!$A$2:$AF$100,24,0)*VLOOKUP($A81,Корзина!$A$4:$D$106,4,0)</f>
        <v>0</v>
      </c>
      <c r="Y81" s="2">
        <f>VLOOKUP($A81,Цены!$A$2:$AF$100,25,0)*VLOOKUP($A81,Корзина!$A$4:$D$106,4,0)</f>
        <v>0</v>
      </c>
      <c r="Z81" s="2">
        <f>VLOOKUP($A81,Цены!$A$2:$AF$100,26,0)*VLOOKUP($A81,Корзина!$A$4:$D$106,4,0)</f>
        <v>0</v>
      </c>
      <c r="AA81" s="2">
        <f>VLOOKUP($A81,Цены!$A$2:$AF$100,27,0)*VLOOKUP($A81,Корзина!$A$4:$D$106,4,0)</f>
        <v>0</v>
      </c>
      <c r="AB81" s="2">
        <f>VLOOKUP($A81,Цены!$A$2:$AF$100,28,0)*VLOOKUP($A81,Корзина!$A$4:$D$106,4,0)</f>
        <v>0</v>
      </c>
      <c r="AC81" s="2">
        <f>VLOOKUP($A81,Цены!$A$2:$CF$100,29,0)*VLOOKUP($A81,Корзина!$A$4:$D$106,4,0)</f>
        <v>0</v>
      </c>
      <c r="AD81" s="2">
        <f>VLOOKUP($A81,Цены!$A$2:$CF$100,30,0)*VLOOKUP($A81,Корзина!$A$4:$D$106,4,0)</f>
        <v>0</v>
      </c>
      <c r="AE81" s="2">
        <f>VLOOKUP($A81,Цены!$A$2:$CF$100,31,0)*VLOOKUP($A81,Корзина!$A$4:$D$106,4,0)</f>
        <v>0</v>
      </c>
      <c r="AF81" s="2">
        <f>VLOOKUP($A81,Цены!$A$2:$CF$100,32,0)*VLOOKUP($A81,Корзина!$A$4:$D$106,4,0)</f>
        <v>0</v>
      </c>
      <c r="AG81" s="2">
        <f>VLOOKUP($A81,Цены!$A$2:$CF$100,33,0)*VLOOKUP($A81,Корзина!$A$4:$D$106,4,0)</f>
        <v>0</v>
      </c>
    </row>
    <row r="82" spans="1:33" ht="13.5" thickBot="1">
      <c r="A82" s="9" t="s">
        <v>142</v>
      </c>
      <c r="B82" s="2" t="s">
        <v>142</v>
      </c>
      <c r="C82" s="2" t="s">
        <v>143</v>
      </c>
      <c r="D82" s="2">
        <f>VLOOKUP($A82,Цены!$A$2:$F$100,4,0)*VLOOKUP($A82,Корзина!$A$4:$D$106,4,0)</f>
        <v>0</v>
      </c>
      <c r="E82" s="2">
        <f>VLOOKUP($A82,Цены!$A$2:$F$100,5,0)*VLOOKUP($A82,Корзина!$A$4:$D$106,4,0)</f>
        <v>0</v>
      </c>
      <c r="F82" s="2">
        <f>VLOOKUP($A82,Цены!$A$2:$F$100,6,0)*VLOOKUP($A82,Корзина!$A$4:$D$106,4,0)</f>
        <v>0</v>
      </c>
      <c r="G82" s="2">
        <f>VLOOKUP($A82,Цены!$A$2:$G$100,7,0)*VLOOKUP($A82,Корзина!$A$4:$D$106,4,0)</f>
        <v>0</v>
      </c>
      <c r="H82" s="2">
        <f>VLOOKUP($A82,Цены!$A$2:$AF$100,8,0)*VLOOKUP($A82,Корзина!$A$4:$D$106,4,0)</f>
        <v>0</v>
      </c>
      <c r="I82" s="2">
        <f>VLOOKUP($A82,Цены!$A$2:$AF$100,9,0)*VLOOKUP($A82,Корзина!$A$4:$D$106,4,0)</f>
        <v>0</v>
      </c>
      <c r="J82" s="2">
        <f>VLOOKUP($A82,Цены!$A$2:$AF$100,10,0)*VLOOKUP($A82,Корзина!$A$4:$D$106,4,0)</f>
        <v>0</v>
      </c>
      <c r="K82" s="2">
        <f>VLOOKUP($A82,Цены!$A$2:$AF$100,11,0)*VLOOKUP($A82,Корзина!$A$4:$D$106,4,0)</f>
        <v>0</v>
      </c>
      <c r="L82" s="2">
        <f>VLOOKUP($A82,Цены!$A$2:$AF$100,12,0)*VLOOKUP($A82,Корзина!$A$4:$D$106,4,0)</f>
        <v>0</v>
      </c>
      <c r="M82" s="2">
        <f>VLOOKUP($A82,Цены!$A$2:$AF$100,13,0)*VLOOKUP($A82,Корзина!$A$4:$D$106,4,0)</f>
        <v>0</v>
      </c>
      <c r="N82" s="2">
        <f>VLOOKUP($A82,Цены!$A$2:$AF$100,14,0)*VLOOKUP($A82,Корзина!$A$4:$D$106,4,0)</f>
        <v>0</v>
      </c>
      <c r="O82" s="2">
        <f>VLOOKUP($A82,Цены!$A$2:$AF$100,15,0)*VLOOKUP($A82,Корзина!$A$4:$D$106,4,0)</f>
        <v>0</v>
      </c>
      <c r="P82" s="2">
        <f>VLOOKUP($A82,Цены!$A$2:$AF$100,16,0)*VLOOKUP($A82,Корзина!$A$4:$D$106,4,0)</f>
        <v>0</v>
      </c>
      <c r="Q82" s="2">
        <f>VLOOKUP($A82,Цены!$A$2:$AF$100,17,0)*VLOOKUP($A82,Корзина!$A$4:$D$106,4,0)</f>
        <v>0</v>
      </c>
      <c r="R82" s="2">
        <f>VLOOKUP($A82,Цены!$A$2:$AF$100,18,0)*VLOOKUP($A82,Корзина!$A$4:$D$106,4,0)</f>
        <v>0</v>
      </c>
      <c r="S82" s="2">
        <f>VLOOKUP($A82,Цены!$A$2:$AF$100,19,0)*VLOOKUP($A82,Корзина!$A$4:$D$106,4,0)</f>
        <v>0</v>
      </c>
      <c r="T82" s="2">
        <f>VLOOKUP($A82,Цены!$A$2:$AF$100,20,0)*VLOOKUP($A82,Корзина!$A$4:$D$106,4,0)</f>
        <v>0</v>
      </c>
      <c r="U82" s="2">
        <f>VLOOKUP($A82,Цены!$A$2:$AF$100,21,0)*VLOOKUP($A82,Корзина!$A$4:$D$106,4,0)</f>
        <v>0</v>
      </c>
      <c r="V82" s="2">
        <f>VLOOKUP($A82,Цены!$A$2:$AF$100,22,0)*VLOOKUP($A82,Корзина!$A$4:$D$106,4,0)</f>
        <v>0</v>
      </c>
      <c r="W82" s="2">
        <f>VLOOKUP($A82,Цены!$A$2:$AF$100,23,0)*VLOOKUP($A82,Корзина!$A$4:$D$106,4,0)</f>
        <v>0</v>
      </c>
      <c r="X82" s="2">
        <f>VLOOKUP($A82,Цены!$A$2:$AF$100,24,0)*VLOOKUP($A82,Корзина!$A$4:$D$106,4,0)</f>
        <v>0</v>
      </c>
      <c r="Y82" s="2">
        <f>VLOOKUP($A82,Цены!$A$2:$AF$100,25,0)*VLOOKUP($A82,Корзина!$A$4:$D$106,4,0)</f>
        <v>0</v>
      </c>
      <c r="Z82" s="2">
        <f>VLOOKUP($A82,Цены!$A$2:$AF$100,26,0)*VLOOKUP($A82,Корзина!$A$4:$D$106,4,0)</f>
        <v>0</v>
      </c>
      <c r="AA82" s="2">
        <f>VLOOKUP($A82,Цены!$A$2:$AF$100,27,0)*VLOOKUP($A82,Корзина!$A$4:$D$106,4,0)</f>
        <v>0</v>
      </c>
      <c r="AB82" s="2">
        <f>VLOOKUP($A82,Цены!$A$2:$AF$100,28,0)*VLOOKUP($A82,Корзина!$A$4:$D$106,4,0)</f>
        <v>0</v>
      </c>
      <c r="AC82" s="2">
        <f>VLOOKUP($A82,Цены!$A$2:$CF$100,29,0)*VLOOKUP($A82,Корзина!$A$4:$D$106,4,0)</f>
        <v>0</v>
      </c>
      <c r="AD82" s="2">
        <f>VLOOKUP($A82,Цены!$A$2:$CF$100,30,0)*VLOOKUP($A82,Корзина!$A$4:$D$106,4,0)</f>
        <v>0</v>
      </c>
      <c r="AE82" s="2">
        <f>VLOOKUP($A82,Цены!$A$2:$CF$100,31,0)*VLOOKUP($A82,Корзина!$A$4:$D$106,4,0)</f>
        <v>0</v>
      </c>
      <c r="AF82" s="2">
        <f>VLOOKUP($A82,Цены!$A$2:$CF$100,32,0)*VLOOKUP($A82,Корзина!$A$4:$D$106,4,0)</f>
        <v>0</v>
      </c>
      <c r="AG82" s="2">
        <f>VLOOKUP($A82,Цены!$A$2:$CF$100,33,0)*VLOOKUP($A82,Корзина!$A$4:$D$106,4,0)</f>
        <v>0</v>
      </c>
    </row>
    <row r="83" spans="1:33" ht="12.75">
      <c r="A83" s="2" t="s">
        <v>155</v>
      </c>
      <c r="B83" s="2"/>
      <c r="C83" s="2" t="s">
        <v>148</v>
      </c>
      <c r="D83" s="2">
        <f>VLOOKUP($A83,Цены!$A$2:$F$100,4,0)*VLOOKUP($A83,Корзина!$A$4:$D$106,4,0)</f>
        <v>633</v>
      </c>
      <c r="E83" s="2">
        <f>VLOOKUP($A83,Цены!$A$2:$F$100,5,0)*VLOOKUP($A83,Корзина!$A$4:$D$106,4,0)</f>
        <v>726</v>
      </c>
      <c r="F83" s="2">
        <f>VLOOKUP($A83,Цены!$A$2:$F$100,6,0)*VLOOKUP($A83,Корзина!$A$4:$D$106,4,0)</f>
        <v>726</v>
      </c>
      <c r="G83" s="2">
        <f>VLOOKUP($A83,Цены!$A$2:$G$100,7,0)*VLOOKUP($A83,Корзина!$A$4:$D$106,4,0)</f>
        <v>726</v>
      </c>
      <c r="H83" s="2">
        <f>VLOOKUP($A83,Цены!$A$2:$AF$100,8,0)*VLOOKUP($A83,Корзина!$A$4:$D$106,4,0)</f>
        <v>726</v>
      </c>
      <c r="I83" s="2">
        <f>VLOOKUP($A83,Цены!$A$2:$AF$100,9,0)*VLOOKUP($A83,Корзина!$A$4:$D$106,4,0)</f>
        <v>726</v>
      </c>
      <c r="J83" s="2">
        <f>VLOOKUP($A83,Цены!$A$2:$AF$100,10,0)*VLOOKUP($A83,Корзина!$A$4:$D$106,4,0)</f>
        <v>726</v>
      </c>
      <c r="K83" s="2">
        <f>VLOOKUP($A83,Цены!$A$2:$AF$100,11,0)*VLOOKUP($A83,Корзина!$A$4:$D$106,4,0)</f>
        <v>726</v>
      </c>
      <c r="L83" s="2">
        <f>VLOOKUP($A83,Цены!$A$2:$AF$100,12,0)*VLOOKUP($A83,Корзина!$A$4:$D$106,4,0)</f>
        <v>726</v>
      </c>
      <c r="M83" s="2">
        <f>VLOOKUP($A83,Цены!$A$2:$AF$100,13,0)*VLOOKUP($A83,Корзина!$A$4:$D$106,4,0)</f>
        <v>726</v>
      </c>
      <c r="N83" s="2">
        <f>VLOOKUP($A83,Цены!$A$2:$AF$100,14,0)*VLOOKUP($A83,Корзина!$A$4:$D$106,4,0)</f>
        <v>726</v>
      </c>
      <c r="O83" s="2">
        <f>VLOOKUP($A83,Цены!$A$2:$AF$100,15,0)*VLOOKUP($A83,Корзина!$A$4:$D$106,4,0)</f>
        <v>726</v>
      </c>
      <c r="P83" s="2">
        <f>VLOOKUP($A83,Цены!$A$2:$AF$100,16,0)*VLOOKUP($A83,Корзина!$A$4:$D$106,4,0)</f>
        <v>798</v>
      </c>
      <c r="Q83" s="2">
        <f>VLOOKUP($A83,Цены!$A$2:$AF$100,17,0)*VLOOKUP($A83,Корзина!$A$4:$D$106,4,0)</f>
        <v>798</v>
      </c>
      <c r="R83" s="2">
        <f>VLOOKUP($A83,Цены!$A$2:$AF$100,18,0)*VLOOKUP($A83,Корзина!$A$4:$D$106,4,0)</f>
        <v>798</v>
      </c>
      <c r="S83" s="2">
        <f>VLOOKUP($A83,Цены!$A$2:$AF$100,19,0)*VLOOKUP($A83,Корзина!$A$4:$D$106,4,0)</f>
        <v>798</v>
      </c>
      <c r="T83" s="2">
        <f>VLOOKUP($A83,Цены!$A$2:$AF$100,20,0)*VLOOKUP($A83,Корзина!$A$4:$D$106,4,0)</f>
        <v>798</v>
      </c>
      <c r="U83" s="2">
        <f>VLOOKUP($A83,Цены!$A$2:$AF$100,21,0)*VLOOKUP($A83,Корзина!$A$4:$D$106,4,0)</f>
        <v>798</v>
      </c>
      <c r="V83" s="2">
        <f>VLOOKUP($A83,Цены!$A$2:$AF$100,22,0)*VLOOKUP($A83,Корзина!$A$4:$D$106,4,0)</f>
        <v>798</v>
      </c>
      <c r="W83" s="2">
        <f>VLOOKUP($A83,Цены!$A$2:$AF$100,23,0)*VLOOKUP($A83,Корзина!$A$4:$D$106,4,0)</f>
        <v>798</v>
      </c>
      <c r="X83" s="2">
        <f>VLOOKUP($A83,Цены!$A$2:$AF$100,24,0)*VLOOKUP($A83,Корзина!$A$4:$D$106,4,0)</f>
        <v>798</v>
      </c>
      <c r="Y83" s="2">
        <f>VLOOKUP($A83,Цены!$A$2:$AF$100,25,0)*VLOOKUP($A83,Корзина!$A$4:$D$106,4,0)</f>
        <v>798</v>
      </c>
      <c r="Z83" s="2">
        <f>VLOOKUP($A83,Цены!$A$2:$AF$100,26,0)*VLOOKUP($A83,Корзина!$A$4:$D$106,4,0)</f>
        <v>798</v>
      </c>
      <c r="AA83" s="2">
        <f>VLOOKUP($A83,Цены!$A$2:$AF$100,27,0)*VLOOKUP($A83,Корзина!$A$4:$D$106,4,0)</f>
        <v>798</v>
      </c>
      <c r="AB83" s="2">
        <f>VLOOKUP($A83,Цены!$A$2:$AF$100,28,0)*VLOOKUP($A83,Корзина!$A$4:$D$106,4,0)</f>
        <v>798</v>
      </c>
      <c r="AC83" s="2">
        <f>VLOOKUP($A83,Цены!$A$2:$CF$100,29,0)*VLOOKUP($A83,Корзина!$A$4:$D$106,4,0)</f>
        <v>798</v>
      </c>
      <c r="AD83" s="2">
        <f>VLOOKUP($A83,Цены!$A$2:$CF$100,30,0)*VLOOKUP($A83,Корзина!$A$4:$D$106,4,0)</f>
        <v>798</v>
      </c>
      <c r="AE83" s="2">
        <f>VLOOKUP($A83,Цены!$A$2:$CF$100,31,0)*VLOOKUP($A83,Корзина!$A$4:$D$106,4,0)</f>
        <v>798</v>
      </c>
      <c r="AF83" s="2">
        <f>VLOOKUP($A83,Цены!$A$2:$CF$100,32,0)*VLOOKUP($A83,Корзина!$A$4:$D$106,4,0)</f>
        <v>798</v>
      </c>
      <c r="AG83" s="2">
        <f>VLOOKUP($A83,Цены!$A$2:$CF$100,33,0)*VLOOKUP($A83,Корзина!$A$4:$D$106,4,0)</f>
        <v>798</v>
      </c>
    </row>
    <row r="84" spans="1:33" ht="12.75">
      <c r="A84" s="2" t="s">
        <v>150</v>
      </c>
      <c r="B84" s="2"/>
      <c r="C84" s="2" t="s">
        <v>149</v>
      </c>
      <c r="D84" s="2">
        <f>VLOOKUP($A84,Цены!$A$2:$F$100,4,0)*VLOOKUP($A84,Корзина!$A$4:$D$106,4,0)</f>
        <v>185.39999999999998</v>
      </c>
      <c r="E84" s="2">
        <f>VLOOKUP($A84,Цены!$A$2:$F$100,5,0)*VLOOKUP($A84,Корзина!$A$4:$D$106,4,0)</f>
        <v>238.20000000000002</v>
      </c>
      <c r="F84" s="2">
        <f>VLOOKUP($A84,Цены!$A$2:$F$100,6,0)*VLOOKUP($A84,Корзина!$A$4:$D$106,4,0)</f>
        <v>238.20000000000002</v>
      </c>
      <c r="G84" s="2">
        <f>VLOOKUP($A84,Цены!$A$2:$G$100,7,0)*VLOOKUP($A84,Корзина!$A$4:$D$106,4,0)</f>
        <v>238.20000000000002</v>
      </c>
      <c r="H84" s="2">
        <f>VLOOKUP($A84,Цены!$A$2:$AF$100,8,0)*VLOOKUP($A84,Корзина!$A$4:$D$106,4,0)</f>
        <v>238.20000000000002</v>
      </c>
      <c r="I84" s="2">
        <f>VLOOKUP($A84,Цены!$A$2:$AF$100,9,0)*VLOOKUP($A84,Корзина!$A$4:$D$106,4,0)</f>
        <v>238.20000000000002</v>
      </c>
      <c r="J84" s="2">
        <f>VLOOKUP($A84,Цены!$A$2:$AF$100,10,0)*VLOOKUP($A84,Корзина!$A$4:$D$106,4,0)</f>
        <v>238.20000000000002</v>
      </c>
      <c r="K84" s="2">
        <f>VLOOKUP($A84,Цены!$A$2:$AF$100,11,0)*VLOOKUP($A84,Корзина!$A$4:$D$106,4,0)</f>
        <v>238.20000000000002</v>
      </c>
      <c r="L84" s="2">
        <f>VLOOKUP($A84,Цены!$A$2:$AF$100,12,0)*VLOOKUP($A84,Корзина!$A$4:$D$106,4,0)</f>
        <v>238.20000000000002</v>
      </c>
      <c r="M84" s="2">
        <f>VLOOKUP($A84,Цены!$A$2:$AF$100,13,0)*VLOOKUP($A84,Корзина!$A$4:$D$106,4,0)</f>
        <v>238.20000000000002</v>
      </c>
      <c r="N84" s="2">
        <f>VLOOKUP($A84,Цены!$A$2:$AF$100,14,0)*VLOOKUP($A84,Корзина!$A$4:$D$106,4,0)</f>
        <v>238.20000000000002</v>
      </c>
      <c r="O84" s="2">
        <f>VLOOKUP($A84,Цены!$A$2:$AF$100,15,0)*VLOOKUP($A84,Корзина!$A$4:$D$106,4,0)</f>
        <v>238.20000000000002</v>
      </c>
      <c r="P84" s="2">
        <f>VLOOKUP($A84,Цены!$A$2:$AF$100,16,0)*VLOOKUP($A84,Корзина!$A$4:$D$106,4,0)</f>
        <v>279.71999999999997</v>
      </c>
      <c r="Q84" s="2">
        <f>VLOOKUP($A84,Цены!$A$2:$AF$100,17,0)*VLOOKUP($A84,Корзина!$A$4:$D$106,4,0)</f>
        <v>279.71999999999997</v>
      </c>
      <c r="R84" s="2">
        <f>VLOOKUP($A84,Цены!$A$2:$AF$100,18,0)*VLOOKUP($A84,Корзина!$A$4:$D$106,4,0)</f>
        <v>279.71999999999997</v>
      </c>
      <c r="S84" s="2">
        <f>VLOOKUP($A84,Цены!$A$2:$AF$100,19,0)*VLOOKUP($A84,Корзина!$A$4:$D$106,4,0)</f>
        <v>279.71999999999997</v>
      </c>
      <c r="T84" s="2">
        <f>VLOOKUP($A84,Цены!$A$2:$AF$100,20,0)*VLOOKUP($A84,Корзина!$A$4:$D$106,4,0)</f>
        <v>279.71999999999997</v>
      </c>
      <c r="U84" s="2">
        <f>VLOOKUP($A84,Цены!$A$2:$AF$100,21,0)*VLOOKUP($A84,Корзина!$A$4:$D$106,4,0)</f>
        <v>279.71999999999997</v>
      </c>
      <c r="V84" s="2">
        <f>VLOOKUP($A84,Цены!$A$2:$AF$100,22,0)*VLOOKUP($A84,Корзина!$A$4:$D$106,4,0)</f>
        <v>279.71999999999997</v>
      </c>
      <c r="W84" s="2">
        <f>VLOOKUP($A84,Цены!$A$2:$AF$100,23,0)*VLOOKUP($A84,Корзина!$A$4:$D$106,4,0)</f>
        <v>279.71999999999997</v>
      </c>
      <c r="X84" s="2">
        <f>VLOOKUP($A84,Цены!$A$2:$AF$100,24,0)*VLOOKUP($A84,Корзина!$A$4:$D$106,4,0)</f>
        <v>279.71999999999997</v>
      </c>
      <c r="Y84" s="2">
        <f>VLOOKUP($A84,Цены!$A$2:$AF$100,25,0)*VLOOKUP($A84,Корзина!$A$4:$D$106,4,0)</f>
        <v>279.71999999999997</v>
      </c>
      <c r="Z84" s="2">
        <f>VLOOKUP($A84,Цены!$A$2:$AF$100,26,0)*VLOOKUP($A84,Корзина!$A$4:$D$106,4,0)</f>
        <v>279.71999999999997</v>
      </c>
      <c r="AA84" s="2">
        <f>VLOOKUP($A84,Цены!$A$2:$AF$100,27,0)*VLOOKUP($A84,Корзина!$A$4:$D$106,4,0)</f>
        <v>279.71999999999997</v>
      </c>
      <c r="AB84" s="2">
        <f>VLOOKUP($A84,Цены!$A$2:$AF$100,28,0)*VLOOKUP($A84,Корзина!$A$4:$D$106,4,0)</f>
        <v>279.71999999999997</v>
      </c>
      <c r="AC84" s="2">
        <f>VLOOKUP($A84,Цены!$A$2:$CF$100,29,0)*VLOOKUP($A84,Корзина!$A$4:$D$106,4,0)</f>
        <v>279.71999999999997</v>
      </c>
      <c r="AD84" s="2">
        <f>VLOOKUP($A84,Цены!$A$2:$CF$100,30,0)*VLOOKUP($A84,Корзина!$A$4:$D$106,4,0)</f>
        <v>279.71999999999997</v>
      </c>
      <c r="AE84" s="2">
        <f>VLOOKUP($A84,Цены!$A$2:$CF$100,31,0)*VLOOKUP($A84,Корзина!$A$4:$D$106,4,0)</f>
        <v>279.71999999999997</v>
      </c>
      <c r="AF84" s="2">
        <f>VLOOKUP($A84,Цены!$A$2:$CF$100,32,0)*VLOOKUP($A84,Корзина!$A$4:$D$106,4,0)</f>
        <v>279.71999999999997</v>
      </c>
      <c r="AG84" s="2">
        <f>VLOOKUP($A84,Цены!$A$2:$CF$100,33,0)*VLOOKUP($A84,Корзина!$A$4:$D$106,4,0)</f>
        <v>279.71999999999997</v>
      </c>
    </row>
    <row r="85" spans="1:33" ht="12.75">
      <c r="A85" s="2" t="s">
        <v>151</v>
      </c>
      <c r="B85" s="2"/>
      <c r="C85" s="2" t="s">
        <v>152</v>
      </c>
      <c r="D85" s="2">
        <f>VLOOKUP($A85,Цены!$A$2:$F$100,4,0)*VLOOKUP($A85,Корзина!$A$4:$D$106,4,0)</f>
        <v>504</v>
      </c>
      <c r="E85" s="2">
        <f>VLOOKUP($A85,Цены!$A$2:$F$100,5,0)*VLOOKUP($A85,Корзина!$A$4:$D$106,4,0)</f>
        <v>504</v>
      </c>
      <c r="F85" s="2">
        <f>VLOOKUP($A85,Цены!$A$2:$F$100,6,0)*VLOOKUP($A85,Корзина!$A$4:$D$106,4,0)</f>
        <v>504</v>
      </c>
      <c r="G85" s="2">
        <f>VLOOKUP($A85,Цены!$A$2:$G$100,7,0)*VLOOKUP($A85,Корзина!$A$4:$D$106,4,0)</f>
        <v>504</v>
      </c>
      <c r="H85" s="2">
        <f>VLOOKUP($A85,Цены!$A$2:$AF$100,8,0)*VLOOKUP($A85,Корзина!$A$4:$D$106,4,0)</f>
        <v>504</v>
      </c>
      <c r="I85" s="2">
        <f>VLOOKUP($A85,Цены!$A$2:$AF$100,9,0)*VLOOKUP($A85,Корзина!$A$4:$D$106,4,0)</f>
        <v>504</v>
      </c>
      <c r="J85" s="2">
        <f>VLOOKUP($A85,Цены!$A$2:$AF$100,10,0)*VLOOKUP($A85,Корзина!$A$4:$D$106,4,0)</f>
        <v>504</v>
      </c>
      <c r="K85" s="2">
        <f>VLOOKUP($A85,Цены!$A$2:$AF$100,11,0)*VLOOKUP($A85,Корзина!$A$4:$D$106,4,0)</f>
        <v>504</v>
      </c>
      <c r="L85" s="2">
        <f>VLOOKUP($A85,Цены!$A$2:$AF$100,12,0)*VLOOKUP($A85,Корзина!$A$4:$D$106,4,0)</f>
        <v>504</v>
      </c>
      <c r="M85" s="2">
        <f>VLOOKUP($A85,Цены!$A$2:$AF$100,13,0)*VLOOKUP($A85,Корзина!$A$4:$D$106,4,0)</f>
        <v>504</v>
      </c>
      <c r="N85" s="2">
        <f>VLOOKUP($A85,Цены!$A$2:$AF$100,14,0)*VLOOKUP($A85,Корзина!$A$4:$D$106,4,0)</f>
        <v>504</v>
      </c>
      <c r="O85" s="2">
        <f>VLOOKUP($A85,Цены!$A$2:$AF$100,15,0)*VLOOKUP($A85,Корзина!$A$4:$D$106,4,0)</f>
        <v>504</v>
      </c>
      <c r="P85" s="2">
        <f>VLOOKUP($A85,Цены!$A$2:$AF$100,16,0)*VLOOKUP($A85,Корзина!$A$4:$D$106,4,0)</f>
        <v>604.8000000000001</v>
      </c>
      <c r="Q85" s="2">
        <f>VLOOKUP($A85,Цены!$A$2:$AF$100,17,0)*VLOOKUP($A85,Корзина!$A$4:$D$106,4,0)</f>
        <v>604.8000000000001</v>
      </c>
      <c r="R85" s="2">
        <f>VLOOKUP($A85,Цены!$A$2:$AF$100,18,0)*VLOOKUP($A85,Корзина!$A$4:$D$106,4,0)</f>
        <v>604.8000000000001</v>
      </c>
      <c r="S85" s="2">
        <f>VLOOKUP($A85,Цены!$A$2:$AF$100,19,0)*VLOOKUP($A85,Корзина!$A$4:$D$106,4,0)</f>
        <v>604.8000000000001</v>
      </c>
      <c r="T85" s="2">
        <f>VLOOKUP($A85,Цены!$A$2:$AF$100,20,0)*VLOOKUP($A85,Корзина!$A$4:$D$106,4,0)</f>
        <v>604.8000000000001</v>
      </c>
      <c r="U85" s="2">
        <f>VLOOKUP($A85,Цены!$A$2:$AF$100,21,0)*VLOOKUP($A85,Корзина!$A$4:$D$106,4,0)</f>
        <v>604.8000000000001</v>
      </c>
      <c r="V85" s="2">
        <f>VLOOKUP($A85,Цены!$A$2:$AF$100,22,0)*VLOOKUP($A85,Корзина!$A$4:$D$106,4,0)</f>
        <v>604.8000000000001</v>
      </c>
      <c r="W85" s="2">
        <f>VLOOKUP($A85,Цены!$A$2:$AF$100,23,0)*VLOOKUP($A85,Корзина!$A$4:$D$106,4,0)</f>
        <v>604.8000000000001</v>
      </c>
      <c r="X85" s="2">
        <f>VLOOKUP($A85,Цены!$A$2:$AF$100,24,0)*VLOOKUP($A85,Корзина!$A$4:$D$106,4,0)</f>
        <v>604.8000000000001</v>
      </c>
      <c r="Y85" s="2">
        <f>VLOOKUP($A85,Цены!$A$2:$AF$100,25,0)*VLOOKUP($A85,Корзина!$A$4:$D$106,4,0)</f>
        <v>604.8000000000001</v>
      </c>
      <c r="Z85" s="2">
        <f>VLOOKUP($A85,Цены!$A$2:$AF$100,26,0)*VLOOKUP($A85,Корзина!$A$4:$D$106,4,0)</f>
        <v>604.8000000000001</v>
      </c>
      <c r="AA85" s="2">
        <f>VLOOKUP($A85,Цены!$A$2:$AF$100,27,0)*VLOOKUP($A85,Корзина!$A$4:$D$106,4,0)</f>
        <v>604.8000000000001</v>
      </c>
      <c r="AB85" s="2">
        <f>VLOOKUP($A85,Цены!$A$2:$AF$100,28,0)*VLOOKUP($A85,Корзина!$A$4:$D$106,4,0)</f>
        <v>604.8000000000001</v>
      </c>
      <c r="AC85" s="2">
        <f>VLOOKUP($A85,Цены!$A$2:$CF$100,29,0)*VLOOKUP($A85,Корзина!$A$4:$D$106,4,0)</f>
        <v>604.8000000000001</v>
      </c>
      <c r="AD85" s="2">
        <f>VLOOKUP($A85,Цены!$A$2:$CF$100,30,0)*VLOOKUP($A85,Корзина!$A$4:$D$106,4,0)</f>
        <v>604.8000000000001</v>
      </c>
      <c r="AE85" s="2">
        <f>VLOOKUP($A85,Цены!$A$2:$CF$100,31,0)*VLOOKUP($A85,Корзина!$A$4:$D$106,4,0)</f>
        <v>604.8000000000001</v>
      </c>
      <c r="AF85" s="2">
        <f>VLOOKUP($A85,Цены!$A$2:$CF$100,32,0)*VLOOKUP($A85,Корзина!$A$4:$D$106,4,0)</f>
        <v>604.8000000000001</v>
      </c>
      <c r="AG85" s="2">
        <f>VLOOKUP($A85,Цены!$A$2:$CF$100,33,0)*VLOOKUP($A85,Корзина!$A$4:$D$106,4,0)</f>
        <v>604.8000000000001</v>
      </c>
    </row>
    <row r="86" spans="1:33" ht="12.75">
      <c r="A86" s="2" t="s">
        <v>200</v>
      </c>
      <c r="B86" s="2" t="s">
        <v>154</v>
      </c>
      <c r="C86" s="2" t="s">
        <v>153</v>
      </c>
      <c r="D86" s="2">
        <f>VLOOKUP($A86,Цены!$A$2:$F$100,4,0)*VLOOKUP($A86,Корзина!$A$4:$D$106,4,0)</f>
        <v>440</v>
      </c>
      <c r="E86" s="2">
        <f>VLOOKUP($A86,Цены!$A$2:$F$100,5,0)*VLOOKUP($A86,Корзина!$A$4:$D$106,4,0)</f>
        <v>440</v>
      </c>
      <c r="F86" s="2">
        <f>VLOOKUP($A86,Цены!$A$2:$F$100,6,0)*VLOOKUP($A86,Корзина!$A$4:$D$106,4,0)</f>
        <v>440</v>
      </c>
      <c r="G86" s="2">
        <f>VLOOKUP($A86,Цены!$A$2:$G$100,7,0)*VLOOKUP($A86,Корзина!$A$4:$D$106,4,0)</f>
        <v>440</v>
      </c>
      <c r="H86" s="2">
        <f>VLOOKUP($A86,Цены!$A$2:$AF$100,8,0)*VLOOKUP($A86,Корзина!$A$4:$D$106,4,0)</f>
        <v>500</v>
      </c>
      <c r="I86" s="2">
        <f>VLOOKUP($A86,Цены!$A$2:$AF$100,9,0)*VLOOKUP($A86,Корзина!$A$4:$D$106,4,0)</f>
        <v>500</v>
      </c>
      <c r="J86" s="2">
        <f>VLOOKUP($A86,Цены!$A$2:$AF$100,10,0)*VLOOKUP($A86,Корзина!$A$4:$D$106,4,0)</f>
        <v>500</v>
      </c>
      <c r="K86" s="2">
        <f>VLOOKUP($A86,Цены!$A$2:$AF$100,11,0)*VLOOKUP($A86,Корзина!$A$4:$D$106,4,0)</f>
        <v>500</v>
      </c>
      <c r="L86" s="2">
        <f>VLOOKUP($A86,Цены!$A$2:$AF$100,12,0)*VLOOKUP($A86,Корзина!$A$4:$D$106,4,0)</f>
        <v>500</v>
      </c>
      <c r="M86" s="2">
        <f>VLOOKUP($A86,Цены!$A$2:$AF$100,13,0)*VLOOKUP($A86,Корзина!$A$4:$D$106,4,0)</f>
        <v>500</v>
      </c>
      <c r="N86" s="2">
        <f>VLOOKUP($A86,Цены!$A$2:$AF$100,14,0)*VLOOKUP($A86,Корзина!$A$4:$D$106,4,0)</f>
        <v>540</v>
      </c>
      <c r="O86" s="2">
        <f>VLOOKUP($A86,Цены!$A$2:$AF$100,15,0)*VLOOKUP($A86,Корзина!$A$4:$D$106,4,0)</f>
        <v>540</v>
      </c>
      <c r="P86" s="2">
        <f>VLOOKUP($A86,Цены!$A$2:$AF$100,16,0)*VLOOKUP($A86,Корзина!$A$4:$D$106,4,0)</f>
        <v>550</v>
      </c>
      <c r="Q86" s="2">
        <f>VLOOKUP($A86,Цены!$A$2:$AF$100,17,0)*VLOOKUP($A86,Корзина!$A$4:$D$106,4,0)</f>
        <v>550</v>
      </c>
      <c r="R86" s="2">
        <f>VLOOKUP($A86,Цены!$A$2:$AF$100,18,0)*VLOOKUP($A86,Корзина!$A$4:$D$106,4,0)</f>
        <v>550</v>
      </c>
      <c r="S86" s="2">
        <f>VLOOKUP($A86,Цены!$A$2:$AF$100,19,0)*VLOOKUP($A86,Корзина!$A$4:$D$106,4,0)</f>
        <v>560</v>
      </c>
      <c r="T86" s="2">
        <f>VLOOKUP($A86,Цены!$A$2:$AF$100,20,0)*VLOOKUP($A86,Корзина!$A$4:$D$106,4,0)</f>
        <v>560</v>
      </c>
      <c r="U86" s="2">
        <f>VLOOKUP($A86,Цены!$A$2:$AF$100,21,0)*VLOOKUP($A86,Корзина!$A$4:$D$106,4,0)</f>
        <v>550</v>
      </c>
      <c r="V86" s="2">
        <f>VLOOKUP($A86,Цены!$A$2:$AF$100,22,0)*VLOOKUP($A86,Корзина!$A$4:$D$106,4,0)</f>
        <v>550</v>
      </c>
      <c r="W86" s="2">
        <f>VLOOKUP($A86,Цены!$A$2:$AF$100,23,0)*VLOOKUP($A86,Корзина!$A$4:$D$106,4,0)</f>
        <v>560</v>
      </c>
      <c r="X86" s="2">
        <f>VLOOKUP($A86,Цены!$A$2:$AF$100,24,0)*VLOOKUP($A86,Корзина!$A$4:$D$106,4,0)</f>
        <v>560</v>
      </c>
      <c r="Y86" s="2">
        <f>VLOOKUP($A86,Цены!$A$2:$AF$100,25,0)*VLOOKUP($A86,Корзина!$A$4:$D$106,4,0)</f>
        <v>560</v>
      </c>
      <c r="Z86" s="2">
        <f>VLOOKUP($A86,Цены!$A$2:$AF$100,26,0)*VLOOKUP($A86,Корзина!$A$4:$D$106,4,0)</f>
        <v>560</v>
      </c>
      <c r="AA86" s="2">
        <f>VLOOKUP($A86,Цены!$A$2:$AF$100,27,0)*VLOOKUP($A86,Корзина!$A$4:$D$106,4,0)</f>
        <v>560</v>
      </c>
      <c r="AB86" s="2">
        <f>VLOOKUP($A86,Цены!$A$2:$AF$100,28,0)*VLOOKUP($A86,Корзина!$A$4:$D$106,4,0)</f>
        <v>560</v>
      </c>
      <c r="AC86" s="2">
        <f>VLOOKUP($A86,Цены!$A$2:$CF$100,29,0)*VLOOKUP($A86,Корзина!$A$4:$D$106,4,0)</f>
        <v>560</v>
      </c>
      <c r="AD86" s="2">
        <f>VLOOKUP($A86,Цены!$A$2:$CF$100,30,0)*VLOOKUP($A86,Корзина!$A$4:$D$106,4,0)</f>
        <v>560</v>
      </c>
      <c r="AE86" s="2">
        <f>VLOOKUP($A86,Цены!$A$2:$CF$100,31,0)*VLOOKUP($A86,Корзина!$A$4:$D$106,4,0)</f>
        <v>600</v>
      </c>
      <c r="AF86" s="2">
        <f>VLOOKUP($A86,Цены!$A$2:$CF$100,32,0)*VLOOKUP($A86,Корзина!$A$4:$D$106,4,0)</f>
        <v>600</v>
      </c>
      <c r="AG86" s="2">
        <f>VLOOKUP($A86,Цены!$A$2:$CF$100,33,0)*VLOOKUP($A86,Корзина!$A$4:$D$106,4,0)</f>
        <v>600</v>
      </c>
    </row>
    <row r="87" spans="1:33" ht="12.75">
      <c r="A87" s="2" t="s">
        <v>201</v>
      </c>
      <c r="B87" s="2"/>
      <c r="C87" s="2" t="s">
        <v>156</v>
      </c>
      <c r="D87" s="2">
        <f>VLOOKUP($A87,Цены!$A$2:$F$100,4,0)*VLOOKUP($A87,Корзина!$A$4:$D$106,4,0)</f>
        <v>45</v>
      </c>
      <c r="E87" s="2">
        <f>VLOOKUP($A87,Цены!$A$2:$F$100,5,0)*VLOOKUP($A87,Корзина!$A$4:$D$106,4,0)</f>
        <v>50</v>
      </c>
      <c r="F87" s="2">
        <f>VLOOKUP($A87,Цены!$A$2:$F$100,6,0)*VLOOKUP($A87,Корзина!$A$4:$D$106,4,0)</f>
        <v>50</v>
      </c>
      <c r="G87" s="2">
        <f>VLOOKUP($A87,Цены!$A$2:$G$100,7,0)*VLOOKUP($A87,Корзина!$A$4:$D$106,4,0)</f>
        <v>50</v>
      </c>
      <c r="H87" s="2">
        <f>VLOOKUP($A87,Цены!$A$2:$AF$100,8,0)*VLOOKUP($A87,Корзина!$A$4:$D$106,4,0)</f>
        <v>55</v>
      </c>
      <c r="I87" s="2">
        <f>VLOOKUP($A87,Цены!$A$2:$AF$100,9,0)*VLOOKUP($A87,Корзина!$A$4:$D$106,4,0)</f>
        <v>55</v>
      </c>
      <c r="J87" s="2">
        <f>VLOOKUP($A87,Цены!$A$2:$AF$100,10,0)*VLOOKUP($A87,Корзина!$A$4:$D$106,4,0)</f>
        <v>60</v>
      </c>
      <c r="K87" s="2">
        <f>VLOOKUP($A87,Цены!$A$2:$AF$100,11,0)*VLOOKUP($A87,Корзина!$A$4:$D$106,4,0)</f>
        <v>60</v>
      </c>
      <c r="L87" s="2">
        <f>VLOOKUP($A87,Цены!$A$2:$AF$100,12,0)*VLOOKUP($A87,Корзина!$A$4:$D$106,4,0)</f>
        <v>60</v>
      </c>
      <c r="M87" s="2">
        <f>VLOOKUP($A87,Цены!$A$2:$AF$100,13,0)*VLOOKUP($A87,Корзина!$A$4:$D$106,4,0)</f>
        <v>60</v>
      </c>
      <c r="N87" s="2">
        <f>VLOOKUP($A87,Цены!$A$2:$AF$100,14,0)*VLOOKUP($A87,Корзина!$A$4:$D$106,4,0)</f>
        <v>62.5</v>
      </c>
      <c r="O87" s="2">
        <f>VLOOKUP($A87,Цены!$A$2:$AF$100,15,0)*VLOOKUP($A87,Корзина!$A$4:$D$106,4,0)</f>
        <v>62.5</v>
      </c>
      <c r="P87" s="2">
        <f>VLOOKUP($A87,Цены!$A$2:$AF$100,16,0)*VLOOKUP($A87,Корзина!$A$4:$D$106,4,0)</f>
        <v>62.5</v>
      </c>
      <c r="Q87" s="2">
        <f>VLOOKUP($A87,Цены!$A$2:$AF$100,17,0)*VLOOKUP($A87,Корзина!$A$4:$D$106,4,0)</f>
        <v>62.5</v>
      </c>
      <c r="R87" s="2">
        <f>VLOOKUP($A87,Цены!$A$2:$AF$100,18,0)*VLOOKUP($A87,Корзина!$A$4:$D$106,4,0)</f>
        <v>62.5</v>
      </c>
      <c r="S87" s="2">
        <f>VLOOKUP($A87,Цены!$A$2:$AF$100,19,0)*VLOOKUP($A87,Корзина!$A$4:$D$106,4,0)</f>
        <v>62.5</v>
      </c>
      <c r="T87" s="2">
        <f>VLOOKUP($A87,Цены!$A$2:$AF$100,20,0)*VLOOKUP($A87,Корзина!$A$4:$D$106,4,0)</f>
        <v>62.5</v>
      </c>
      <c r="U87" s="2">
        <f>VLOOKUP($A87,Цены!$A$2:$AF$100,21,0)*VLOOKUP($A87,Корзина!$A$4:$D$106,4,0)</f>
        <v>65</v>
      </c>
      <c r="V87" s="2">
        <f>VLOOKUP($A87,Цены!$A$2:$AF$100,22,0)*VLOOKUP($A87,Корзина!$A$4:$D$106,4,0)</f>
        <v>67.5</v>
      </c>
      <c r="W87" s="2">
        <f>VLOOKUP($A87,Цены!$A$2:$AF$100,23,0)*VLOOKUP($A87,Корзина!$A$4:$D$106,4,0)</f>
        <v>67.5</v>
      </c>
      <c r="X87" s="2">
        <f>VLOOKUP($A87,Цены!$A$2:$AF$100,24,0)*VLOOKUP($A87,Корзина!$A$4:$D$106,4,0)</f>
        <v>67.5</v>
      </c>
      <c r="Y87" s="2">
        <f>VLOOKUP($A87,Цены!$A$2:$AF$100,25,0)*VLOOKUP($A87,Корзина!$A$4:$D$106,4,0)</f>
        <v>67.5</v>
      </c>
      <c r="Z87" s="2">
        <f>VLOOKUP($A87,Цены!$A$2:$AF$100,26,0)*VLOOKUP($A87,Корзина!$A$4:$D$106,4,0)</f>
        <v>75</v>
      </c>
      <c r="AA87" s="2">
        <f>VLOOKUP($A87,Цены!$A$2:$AF$100,27,0)*VLOOKUP($A87,Корзина!$A$4:$D$106,4,0)</f>
        <v>75</v>
      </c>
      <c r="AB87" s="2">
        <f>VLOOKUP($A87,Цены!$A$2:$AF$100,28,0)*VLOOKUP($A87,Корзина!$A$4:$D$106,4,0)</f>
        <v>75</v>
      </c>
      <c r="AC87" s="2">
        <f>VLOOKUP($A87,Цены!$A$2:$CF$100,29,0)*VLOOKUP($A87,Корзина!$A$4:$D$106,4,0)</f>
        <v>75</v>
      </c>
      <c r="AD87" s="2">
        <f>VLOOKUP($A87,Цены!$A$2:$CF$100,30,0)*VLOOKUP($A87,Корзина!$A$4:$D$106,4,0)</f>
        <v>85</v>
      </c>
      <c r="AE87" s="2">
        <f>VLOOKUP($A87,Цены!$A$2:$CF$100,31,0)*VLOOKUP($A87,Корзина!$A$4:$D$106,4,0)</f>
        <v>85</v>
      </c>
      <c r="AF87" s="2">
        <f>VLOOKUP($A87,Цены!$A$2:$CF$100,32,0)*VLOOKUP($A87,Корзина!$A$4:$D$106,4,0)</f>
        <v>85</v>
      </c>
      <c r="AG87" s="2">
        <f>VLOOKUP($A87,Цены!$A$2:$CF$100,33,0)*VLOOKUP($A87,Корзина!$A$4:$D$106,4,0)</f>
        <v>85</v>
      </c>
    </row>
    <row r="88" ht="12.75">
      <c r="N88" s="2"/>
    </row>
  </sheetData>
  <autoFilter ref="A1:F8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Nick Cherry</cp:lastModifiedBy>
  <cp:lastPrinted>2011-04-09T16:15:14Z</cp:lastPrinted>
  <dcterms:created xsi:type="dcterms:W3CDTF">1996-10-08T23:32:33Z</dcterms:created>
  <dcterms:modified xsi:type="dcterms:W3CDTF">2012-06-28T13:56:03Z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